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introductory sub table I (a)" sheetId="1" r:id="rId1"/>
    <sheet name="Table I (a)" sheetId="2" r:id="rId2"/>
    <sheet name="Promoter &amp; Promoter Group I (b)" sheetId="3" r:id="rId3"/>
    <sheet name="Public I (c) (i)" sheetId="4" r:id="rId4"/>
    <sheet name="Public I(c)(ii)" sheetId="5" r:id="rId5"/>
    <sheet name="lock-in-shares I(d)" sheetId="6" r:id="rId6"/>
    <sheet name="DR Details II(a)" sheetId="7" r:id="rId7"/>
    <sheet name="DR Holdings II(b)" sheetId="8" r:id="rId8"/>
    <sheet name="directors shareholdings" sheetId="9" r:id="rId9"/>
  </sheets>
  <externalReferences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D54" i="2"/>
  <c r="E54"/>
  <c r="E47"/>
  <c r="D47"/>
  <c r="C47"/>
  <c r="B7" i="9"/>
  <c r="E48" i="2"/>
  <c r="D48"/>
  <c r="C6" i="5" l="1"/>
  <c r="C8" s="1"/>
  <c r="C6" i="9"/>
  <c r="B5"/>
  <c r="H8" i="5"/>
  <c r="G8"/>
  <c r="F8"/>
  <c r="E8"/>
  <c r="H8" i="4"/>
  <c r="F8"/>
  <c r="K19" i="3"/>
  <c r="J19"/>
  <c r="I19"/>
  <c r="H19"/>
  <c r="E19"/>
  <c r="D26" i="1"/>
  <c r="C26"/>
  <c r="D19"/>
  <c r="C19"/>
  <c r="C12" i="6"/>
  <c r="G8" i="4"/>
  <c r="E8"/>
  <c r="C8"/>
  <c r="C19" i="3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H64" i="2"/>
  <c r="E64"/>
  <c r="D64"/>
  <c r="C64"/>
  <c r="E55"/>
  <c r="D55"/>
  <c r="C55"/>
  <c r="E42"/>
  <c r="D42"/>
  <c r="C42"/>
  <c r="H25"/>
  <c r="E25"/>
  <c r="D25"/>
  <c r="C25"/>
  <c r="H14"/>
  <c r="E14"/>
  <c r="E27" s="1"/>
  <c r="D14"/>
  <c r="D27" s="1"/>
  <c r="C14"/>
  <c r="C27" s="1"/>
  <c r="I10"/>
  <c r="I8"/>
  <c r="B26" i="1"/>
  <c r="B19"/>
  <c r="B12"/>
  <c r="D14" i="8"/>
  <c r="E14" s="1"/>
  <c r="E13"/>
  <c r="E12"/>
  <c r="E11"/>
  <c r="E10"/>
  <c r="E9"/>
  <c r="E8"/>
  <c r="E7"/>
  <c r="E6"/>
  <c r="E5"/>
  <c r="D16" i="7"/>
  <c r="E16" s="1"/>
  <c r="C16"/>
  <c r="E13"/>
  <c r="E12"/>
  <c r="E11"/>
  <c r="E10"/>
  <c r="E9"/>
  <c r="E8"/>
  <c r="E7"/>
  <c r="E6"/>
  <c r="E5"/>
  <c r="F19" i="3" l="1"/>
  <c r="D57" i="2"/>
  <c r="D59" s="1"/>
  <c r="F32" s="1"/>
  <c r="C57"/>
  <c r="C59" s="1"/>
  <c r="C66" s="1"/>
  <c r="E57"/>
  <c r="E59" s="1"/>
  <c r="E66" s="1"/>
  <c r="G19" i="3"/>
  <c r="I14" i="2"/>
  <c r="H27"/>
  <c r="F54" l="1"/>
  <c r="F53"/>
  <c r="F52"/>
  <c r="F51"/>
  <c r="F48"/>
  <c r="F47"/>
  <c r="F45"/>
  <c r="F36"/>
  <c r="F31"/>
  <c r="F10"/>
  <c r="F8"/>
  <c r="F9"/>
  <c r="F40"/>
  <c r="F22"/>
  <c r="F17"/>
  <c r="F37"/>
  <c r="F49"/>
  <c r="F38"/>
  <c r="F50"/>
  <c r="D66"/>
  <c r="G32" s="1"/>
  <c r="F19"/>
  <c r="F25"/>
  <c r="F35"/>
  <c r="F18"/>
  <c r="F21"/>
  <c r="F12"/>
  <c r="F33"/>
  <c r="F34"/>
  <c r="F46"/>
  <c r="F20"/>
  <c r="F39"/>
  <c r="F11"/>
  <c r="H66"/>
  <c r="I27"/>
  <c r="F42" l="1"/>
  <c r="F55"/>
  <c r="L26" i="3"/>
  <c r="D17" s="1"/>
  <c r="G54" i="2"/>
  <c r="G53"/>
  <c r="G52"/>
  <c r="G51"/>
  <c r="G48"/>
  <c r="G47"/>
  <c r="G45"/>
  <c r="G36"/>
  <c r="G31"/>
  <c r="G10"/>
  <c r="G8"/>
  <c r="G50"/>
  <c r="G11"/>
  <c r="L27" i="3"/>
  <c r="L7" s="1"/>
  <c r="G17" i="2"/>
  <c r="F14"/>
  <c r="F27" s="1"/>
  <c r="G38"/>
  <c r="G22"/>
  <c r="G35"/>
  <c r="D10" i="3"/>
  <c r="G64" i="2"/>
  <c r="G25"/>
  <c r="D13" i="3"/>
  <c r="G62" i="2"/>
  <c r="G33"/>
  <c r="D8" i="3"/>
  <c r="G9" i="2"/>
  <c r="G20"/>
  <c r="G12"/>
  <c r="G21"/>
  <c r="G39"/>
  <c r="G34"/>
  <c r="G46"/>
  <c r="D15" i="3"/>
  <c r="D16"/>
  <c r="D14"/>
  <c r="D9"/>
  <c r="I66" i="2"/>
  <c r="G18"/>
  <c r="G63"/>
  <c r="G19"/>
  <c r="G37"/>
  <c r="G49"/>
  <c r="G40"/>
  <c r="D7" i="3"/>
  <c r="D12"/>
  <c r="D11"/>
  <c r="I14" i="4"/>
  <c r="I6" l="1"/>
  <c r="I7"/>
  <c r="I13"/>
  <c r="D6" s="1"/>
  <c r="D8" s="1"/>
  <c r="G42" i="2"/>
  <c r="G55"/>
  <c r="D19" i="3"/>
  <c r="I11" i="5"/>
  <c r="D6" s="1"/>
  <c r="F57" i="2"/>
  <c r="F66" s="1"/>
  <c r="L17" i="3"/>
  <c r="L15"/>
  <c r="L13"/>
  <c r="L11"/>
  <c r="L9"/>
  <c r="L16"/>
  <c r="L14"/>
  <c r="L12"/>
  <c r="L10"/>
  <c r="L8"/>
  <c r="G14" i="2"/>
  <c r="G27" s="1"/>
  <c r="I12" i="5"/>
  <c r="E17" i="6" l="1"/>
  <c r="D8" s="1"/>
  <c r="I8" i="4"/>
  <c r="L19" i="3"/>
  <c r="I7" i="5"/>
  <c r="I6"/>
  <c r="G57" i="2"/>
  <c r="G66" s="1"/>
  <c r="D7" i="6"/>
  <c r="D4"/>
  <c r="D9"/>
  <c r="D10"/>
  <c r="D8" i="5"/>
  <c r="D6" i="6" l="1"/>
  <c r="D5"/>
  <c r="I8" i="5"/>
  <c r="D12" i="6" l="1"/>
</calcChain>
</file>

<file path=xl/sharedStrings.xml><?xml version="1.0" encoding="utf-8"?>
<sst xmlns="http://schemas.openxmlformats.org/spreadsheetml/2006/main" count="258" uniqueCount="190">
  <si>
    <t xml:space="preserve">Name of the Company: GLOBUS SPIRITS LIMITED </t>
  </si>
  <si>
    <t xml:space="preserve">Partly paid-up shares:- </t>
  </si>
  <si>
    <t>No. of partly paid-up shares</t>
  </si>
  <si>
    <t xml:space="preserve">As a %  of total  no. of  partly  paid-up shares </t>
  </si>
  <si>
    <t xml:space="preserve">As  a % of  total  no. of  shares  of  the company </t>
  </si>
  <si>
    <t>Held  by promoter/promoter group</t>
  </si>
  <si>
    <t>Held by public</t>
  </si>
  <si>
    <t xml:space="preserve">Total </t>
  </si>
  <si>
    <t>As a % of  total no. of  outstanding convertible securities</t>
  </si>
  <si>
    <t>As  a %  of  total  no. of  shares  of  the company, assuming full conversion  of the  convertible securities</t>
  </si>
  <si>
    <t xml:space="preserve">Held  by promoter/promoter group </t>
  </si>
  <si>
    <t xml:space="preserve">Held by public </t>
  </si>
  <si>
    <t xml:space="preserve">No. of warrants </t>
  </si>
  <si>
    <t>As  a  %  of  total  no. 
of warrants</t>
  </si>
  <si>
    <t>As  a %  of  total no. of  shares  of  the company, assuming full  conversion of warrants</t>
  </si>
  <si>
    <t xml:space="preserve">Held by promoter/promoter group </t>
  </si>
  <si>
    <t>Total  paid-up  capital of  the  company, assuming  full 
conversion  of warrants  and 
convertible securities</t>
  </si>
  <si>
    <t>Statement Showing Shareholding Pattern</t>
  </si>
  <si>
    <t>Table (I)(a)</t>
  </si>
  <si>
    <t>Category 
code</t>
  </si>
  <si>
    <t>Category of 
Shareholder</t>
  </si>
  <si>
    <t>Number of 
Shareholders</t>
  </si>
  <si>
    <t>Total number 
of  shares</t>
  </si>
  <si>
    <t>Number of shares held in dematerialized form</t>
  </si>
  <si>
    <t>Total shareholding as a percentage of total number of shares</t>
  </si>
  <si>
    <t>Shares Pledged or otherwise encumbered</t>
  </si>
  <si>
    <r>
      <t>As a percentage of(A+B)</t>
    </r>
    <r>
      <rPr>
        <b/>
        <vertAlign val="superscript"/>
        <sz val="12"/>
        <color indexed="8"/>
        <rFont val="Times New Roman"/>
        <family val="1"/>
      </rPr>
      <t>1</t>
    </r>
  </si>
  <si>
    <t>As a percentage of (A+B+C)</t>
  </si>
  <si>
    <t>Number of shares</t>
  </si>
  <si>
    <t xml:space="preserve">As a percentage  </t>
  </si>
  <si>
    <t>(I)</t>
  </si>
  <si>
    <t>(II)</t>
  </si>
  <si>
    <t>(III)</t>
  </si>
  <si>
    <t>(IV)</t>
  </si>
  <si>
    <t>(V)</t>
  </si>
  <si>
    <t>(VI)</t>
  </si>
  <si>
    <t>(VII)</t>
  </si>
  <si>
    <t>(VIII)</t>
  </si>
  <si>
    <t xml:space="preserve">(IX)= (VIII)/(IV)*100 </t>
  </si>
  <si>
    <t>(A)</t>
  </si>
  <si>
    <r>
      <t>Shareholding of Promoter and Promoter Group</t>
    </r>
    <r>
      <rPr>
        <b/>
        <vertAlign val="superscript"/>
        <sz val="11"/>
        <color indexed="8"/>
        <rFont val="Times New Roman"/>
        <family val="1"/>
      </rPr>
      <t>2</t>
    </r>
  </si>
  <si>
    <t>Indian</t>
  </si>
  <si>
    <t>(a)</t>
  </si>
  <si>
    <t>Individuals/ Hindu Undivided Family</t>
  </si>
  <si>
    <t>(b)</t>
  </si>
  <si>
    <t>Central Government/ State Government(s)</t>
  </si>
  <si>
    <t>(c)</t>
  </si>
  <si>
    <t>Bodies Corporate</t>
  </si>
  <si>
    <t>(d)</t>
  </si>
  <si>
    <t>Financial Institutions/ Banks</t>
  </si>
  <si>
    <t>(e)</t>
  </si>
  <si>
    <t>Any Others(Specify)</t>
  </si>
  <si>
    <t>Sub Total(A)(1)</t>
  </si>
  <si>
    <t>Foreign</t>
  </si>
  <si>
    <t>a</t>
  </si>
  <si>
    <t>Individuals (Non-Residents Individuals/
Foreign Individuals)</t>
  </si>
  <si>
    <t>b</t>
  </si>
  <si>
    <t>c</t>
  </si>
  <si>
    <t>Institutions</t>
  </si>
  <si>
    <t>d</t>
  </si>
  <si>
    <t>Qualified Foreign Investor</t>
  </si>
  <si>
    <t>e</t>
  </si>
  <si>
    <t>e-i</t>
  </si>
  <si>
    <t>e-ii</t>
  </si>
  <si>
    <t>Sub Total(A)(2)</t>
  </si>
  <si>
    <t>Total Shareholding of Promoter     and Promoter Group (A)= (A)(1)+(A)(2)</t>
  </si>
  <si>
    <t>(B)</t>
  </si>
  <si>
    <t>Public shareholding</t>
  </si>
  <si>
    <t xml:space="preserve"> </t>
  </si>
  <si>
    <t>Mutual  Funds/ UTI</t>
  </si>
  <si>
    <r>
      <t xml:space="preserve">Financial Institutions </t>
    </r>
    <r>
      <rPr>
        <vertAlign val="superscript"/>
        <sz val="11"/>
        <color indexed="8"/>
        <rFont val="Times New Roman"/>
        <family val="1"/>
      </rPr>
      <t xml:space="preserve">/ </t>
    </r>
    <r>
      <rPr>
        <sz val="11"/>
        <color indexed="8"/>
        <rFont val="Times New Roman"/>
        <family val="1"/>
      </rPr>
      <t>Banks</t>
    </r>
  </si>
  <si>
    <t xml:space="preserve">(d) </t>
  </si>
  <si>
    <t xml:space="preserve">Venture  Capital Funds </t>
  </si>
  <si>
    <t>Insurance Companies</t>
  </si>
  <si>
    <t>(f)</t>
  </si>
  <si>
    <t>Foreign Institutional Investors</t>
  </si>
  <si>
    <t>(g)</t>
  </si>
  <si>
    <t>Foreign Venture Capital Investors</t>
  </si>
  <si>
    <t>(h)</t>
  </si>
  <si>
    <t>(i)</t>
  </si>
  <si>
    <t>Any Other (specify)</t>
  </si>
  <si>
    <t>(i-ii)</t>
  </si>
  <si>
    <t>Sub-Total (B)(1)</t>
  </si>
  <si>
    <t>B 2</t>
  </si>
  <si>
    <t>Non-institutions</t>
  </si>
  <si>
    <t>Individuals</t>
  </si>
  <si>
    <t>I</t>
  </si>
  <si>
    <t>Individuals -i. Individual shareholders holding nominal share capital up to Rs 1 lakh</t>
  </si>
  <si>
    <t>II</t>
  </si>
  <si>
    <t>ii. Individual shareholders holding nominal   share capital in excess of Rs. 1 lakh.</t>
  </si>
  <si>
    <t>(d-i)</t>
  </si>
  <si>
    <t xml:space="preserve">Clearing Member </t>
  </si>
  <si>
    <t>(d-ii)</t>
  </si>
  <si>
    <t>Non Resident Indians (REPAT)</t>
  </si>
  <si>
    <t>Non Resident Indians ( NON REPAT)</t>
  </si>
  <si>
    <t xml:space="preserve">Directors / Relatives </t>
  </si>
  <si>
    <t>Sub-Total (B)(2)</t>
  </si>
  <si>
    <t>Total         Public Shareholding (B)= (B)(1)+(B)(2)</t>
  </si>
  <si>
    <t>TOTAL (A)+(B)</t>
  </si>
  <si>
    <t>(C)</t>
  </si>
  <si>
    <t>Shares  held  by Custodians and against     which Depository Receipts have been issued</t>
  </si>
  <si>
    <t xml:space="preserve">Promoter and Promoter Group </t>
  </si>
  <si>
    <t xml:space="preserve">Public </t>
  </si>
  <si>
    <t>Sub-Total (C )</t>
  </si>
  <si>
    <t>(I)(b)</t>
  </si>
  <si>
    <t>Statement showing holding of securities (including shares, warrants, convertible securities) of persons belonging to the</t>
  </si>
  <si>
    <t>category “Promoter and Promoter Group”</t>
  </si>
  <si>
    <t>Sr. No.</t>
  </si>
  <si>
    <t>Name of the shareholder</t>
  </si>
  <si>
    <t>Details of Shares held</t>
  </si>
  <si>
    <t>Encumbered shares (*)</t>
  </si>
  <si>
    <t>Details of warrants</t>
  </si>
  <si>
    <t>Details of convertible
securities</t>
  </si>
  <si>
    <t>Total shares (including underlying shares assuming full conversion of warrants and convertible securities) as a % of diluted share capital</t>
  </si>
  <si>
    <t>Number of shares held</t>
  </si>
  <si>
    <t>As a % of grand total         (A) +(B) +( C )</t>
  </si>
  <si>
    <t>No.</t>
  </si>
  <si>
    <t>As a percentage</t>
  </si>
  <si>
    <t>As a % of grand total (A)+(B)+(C) of sub-clause (I)(a )</t>
  </si>
  <si>
    <t>Number of
warrants
held</t>
  </si>
  <si>
    <t>As a %
total
number of
warrants
of the
same
class</t>
  </si>
  <si>
    <t>Number of
convertible
securities
held</t>
  </si>
  <si>
    <t>As a %
total
number of
convertible
securities
of the same
class</t>
  </si>
  <si>
    <t>(VI)=(V)/(III)*100</t>
  </si>
  <si>
    <t>(IX)</t>
  </si>
  <si>
    <t>(X)</t>
  </si>
  <si>
    <t>(XI)</t>
  </si>
  <si>
    <t>(XII)</t>
  </si>
  <si>
    <t xml:space="preserve">AJAY KUMAR SWARUP </t>
  </si>
  <si>
    <t xml:space="preserve">ANOOP BISHNOI </t>
  </si>
  <si>
    <t>GLOBUS INFOSYS PVT LTD</t>
  </si>
  <si>
    <t>JARODA PLANTATIONS PVT LTD</t>
  </si>
  <si>
    <t>MADHAV KUMAR SWARUP</t>
  </si>
  <si>
    <t xml:space="preserve">SHEKHAR SWARUP </t>
  </si>
  <si>
    <t>BHUPENDRA KUMAR BISHNOI</t>
  </si>
  <si>
    <t xml:space="preserve">ROSHNI BISHNOI </t>
  </si>
  <si>
    <t xml:space="preserve">MADHAVI SWARUP </t>
  </si>
  <si>
    <t xml:space="preserve">SAROJ RANI SWARUP </t>
  </si>
  <si>
    <t>TOTAL</t>
  </si>
  <si>
    <t>(*) The term “encumbrance” has the same meaning as assigned to it in regulation 28(3) of the SAST Regulations, 2011</t>
  </si>
  <si>
    <t>(I)(c)(i)</t>
  </si>
  <si>
    <t>category “Public” and holding more than 1% of the total number of shares</t>
  </si>
  <si>
    <t>Shares as a percentage of total number of shares {i.e., Grand Total (A)+(B)+(C) indicated in Statement at para (I)(a) above}</t>
  </si>
  <si>
    <t>Total shares (including
underlying shares
assuming full
conversion of
warrants and
convertible securities)
as a % of diluted share
capital</t>
  </si>
  <si>
    <t>As a %
total
number of
warrants of
the same
class</t>
  </si>
  <si>
    <t>% w.r.t total
number of
convertible
securities of
the same
class</t>
  </si>
  <si>
    <t>(I)(c)(ii)</t>
  </si>
  <si>
    <t>Statement showing holding of securities (including shares, warrants, convertible securities) of persons (together with</t>
  </si>
  <si>
    <t>PAC) belonging to the category “Public” and holding more than 5% of the total number of shares of the company</t>
  </si>
  <si>
    <t>Name(s) of the
shareholder(s) and
the Persons Acting in
Concert (PAC) with
them</t>
  </si>
  <si>
    <t>Number
of shares</t>
  </si>
  <si>
    <t>Shares as a percentage of
total number of shares
{i.e., Grand Total
(A)+(B)+(C) indicated in
Statement at para (I)(a)
above}</t>
  </si>
  <si>
    <t>Number of
warrants</t>
  </si>
  <si>
    <t>As a % total
number of
warrants of the
same class</t>
  </si>
  <si>
    <t>% w.r.t
total
number of
convertible
securities
of the same
class</t>
  </si>
  <si>
    <t>(I)(d)</t>
  </si>
  <si>
    <t>Statement showing details of locked-in shares</t>
  </si>
  <si>
    <t>Number of locked-in shares</t>
  </si>
  <si>
    <t>Locked-in shares as a percentage of total number of shares {i.e., Grand Total (A)+(B)+(C) indicated in Statement at para (I)(a) above}</t>
  </si>
  <si>
    <t xml:space="preserve">BHUPENDRA KUMAR BISHNOI </t>
  </si>
  <si>
    <t xml:space="preserve">MADHAV KUMAR SWARUP </t>
  </si>
  <si>
    <t>(II)(a)</t>
  </si>
  <si>
    <t xml:space="preserve">Statement showing details of Depository Receipts (DRs) </t>
  </si>
  <si>
    <t>Type of outstanding DR (ADRs, GDRs, SDRs, etc.)</t>
  </si>
  <si>
    <t xml:space="preserve">Number of outstanding 
DRs </t>
  </si>
  <si>
    <t>Number of shares underlying outstanding DRs</t>
  </si>
  <si>
    <t>Shares underlying outstanding DRs as a percentage of total number of shares {i.e., Grand Total (A)+(B)+(C) indicated in Statement at para (I)(a) above}</t>
  </si>
  <si>
    <t>(II)(b)</t>
  </si>
  <si>
    <t>Statement showing holding of Depository Receipts (DRs), where underlying shares held</t>
  </si>
  <si>
    <t>by "promoter/promoter group" are in excess of 1% of the total number of shares</t>
  </si>
  <si>
    <t>Name of the DR Holder</t>
  </si>
  <si>
    <t xml:space="preserve">Number of shares
 underlying outstanding  DRs </t>
  </si>
  <si>
    <t>GRAND TOTAL (A)+(B)+(C)</t>
  </si>
  <si>
    <t>CHANDBAGH INVESTMENTS LTD</t>
  </si>
  <si>
    <t>AJAY KUMAR SWARUP</t>
  </si>
  <si>
    <t>Total shares
(including
underlying
shares
assuming full
conversion of
warrants and
convertible
securities) as a
% of diluted
share capital</t>
  </si>
  <si>
    <t>Promoter / promoter Group / Public</t>
  </si>
  <si>
    <t>PROMOTERS</t>
  </si>
  <si>
    <t>Templeton Strategic Emerging Markets Fund IV, LDC</t>
  </si>
  <si>
    <t>Outstanding convertible securities:- (Compulsorily Cumulative Convertible Preference Shares) (CCCPS)</t>
  </si>
  <si>
    <t>No. of outstanding securities (CCCPS)</t>
  </si>
  <si>
    <t>Warrants:- (Convertible into Equity Shares)</t>
  </si>
  <si>
    <t>28799268 shares (i.e. Total Paid up capital is Rs.28,79,92,680/-)</t>
  </si>
  <si>
    <t>Scrip Code-533104, Name of the scrip-GLOBUSSPR, class of security: Equity</t>
  </si>
  <si>
    <t>SBI EMERGING BUSINESSES FUND</t>
  </si>
  <si>
    <t>MANIK LAL DUTTA</t>
  </si>
  <si>
    <t>GOUTAM KHANDELWAL</t>
  </si>
  <si>
    <t>BHASKAR ROY</t>
  </si>
  <si>
    <t>KUNAL  AGARWAL</t>
  </si>
  <si>
    <t>Quarter ended: 30th June, 2014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</si>
</sst>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i/>
      <sz val="10"/>
      <name val="Arial"/>
      <family val="2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1" fillId="0" borderId="12" xfId="0" applyFont="1" applyBorder="1" applyAlignment="1">
      <alignment wrapText="1"/>
    </xf>
    <xf numFmtId="0" fontId="3" fillId="0" borderId="5" xfId="0" applyFont="1" applyBorder="1" applyProtection="1"/>
    <xf numFmtId="0" fontId="4" fillId="2" borderId="5" xfId="0" applyFont="1" applyFill="1" applyBorder="1" applyAlignment="1" applyProtection="1">
      <alignment vertical="top" wrapText="1"/>
    </xf>
    <xf numFmtId="2" fontId="4" fillId="2" borderId="5" xfId="0" applyNumberFormat="1" applyFont="1" applyFill="1" applyBorder="1" applyAlignment="1" applyProtection="1">
      <alignment horizontal="center" vertical="top" wrapText="1"/>
    </xf>
    <xf numFmtId="1" fontId="4" fillId="2" borderId="5" xfId="0" applyNumberFormat="1" applyFont="1" applyFill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center"/>
    </xf>
    <xf numFmtId="2" fontId="3" fillId="0" borderId="5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top" wrapText="1"/>
    </xf>
    <xf numFmtId="0" fontId="6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/>
    <xf numFmtId="0" fontId="8" fillId="0" borderId="5" xfId="0" applyFont="1" applyBorder="1" applyAlignment="1" applyProtection="1">
      <alignment horizontal="center"/>
    </xf>
    <xf numFmtId="2" fontId="8" fillId="0" borderId="5" xfId="0" applyNumberFormat="1" applyFont="1" applyBorder="1" applyAlignment="1" applyProtection="1">
      <alignment horizontal="center"/>
    </xf>
    <xf numFmtId="1" fontId="8" fillId="0" borderId="5" xfId="0" applyNumberFormat="1" applyFont="1" applyBorder="1" applyAlignment="1" applyProtection="1">
      <alignment horizontal="center"/>
    </xf>
    <xf numFmtId="2" fontId="3" fillId="0" borderId="5" xfId="0" applyNumberFormat="1" applyFont="1" applyBorder="1" applyAlignment="1" applyProtection="1">
      <alignment horizontal="center"/>
    </xf>
    <xf numFmtId="0" fontId="9" fillId="0" borderId="5" xfId="0" applyFont="1" applyBorder="1" applyProtection="1"/>
    <xf numFmtId="0" fontId="10" fillId="2" borderId="5" xfId="0" applyFont="1" applyFill="1" applyBorder="1" applyAlignment="1" applyProtection="1">
      <alignment horizontal="center" vertical="top" wrapText="1"/>
    </xf>
    <xf numFmtId="0" fontId="10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 applyProtection="1">
      <alignment vertical="top" wrapText="1"/>
      <protection locked="0"/>
    </xf>
    <xf numFmtId="0" fontId="11" fillId="0" borderId="5" xfId="0" applyFont="1" applyBorder="1" applyProtection="1"/>
    <xf numFmtId="1" fontId="11" fillId="0" borderId="5" xfId="0" applyNumberFormat="1" applyFont="1" applyBorder="1" applyAlignment="1" applyProtection="1">
      <alignment horizontal="center"/>
    </xf>
    <xf numFmtId="0" fontId="12" fillId="0" borderId="0" xfId="0" applyFont="1"/>
    <xf numFmtId="0" fontId="8" fillId="2" borderId="5" xfId="0" applyFont="1" applyFill="1" applyBorder="1" applyAlignment="1" applyProtection="1">
      <alignment horizontal="center" vertical="top" wrapText="1"/>
    </xf>
    <xf numFmtId="0" fontId="8" fillId="0" borderId="5" xfId="0" applyNumberFormat="1" applyFont="1" applyBorder="1" applyAlignment="1" applyProtection="1">
      <alignment horizontal="center"/>
    </xf>
    <xf numFmtId="0" fontId="3" fillId="0" borderId="5" xfId="0" applyNumberFormat="1" applyFont="1" applyBorder="1" applyProtection="1"/>
    <xf numFmtId="0" fontId="3" fillId="0" borderId="5" xfId="0" applyFont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 vertical="top" wrapText="1"/>
    </xf>
    <xf numFmtId="0" fontId="11" fillId="2" borderId="5" xfId="0" applyFont="1" applyFill="1" applyBorder="1" applyAlignment="1" applyProtection="1">
      <alignment horizontal="center" vertical="center" wrapText="1"/>
    </xf>
    <xf numFmtId="2" fontId="14" fillId="0" borderId="5" xfId="0" applyNumberFormat="1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1" fontId="6" fillId="2" borderId="5" xfId="0" applyNumberFormat="1" applyFont="1" applyFill="1" applyBorder="1" applyAlignment="1" applyProtection="1">
      <alignment vertical="top" wrapText="1"/>
    </xf>
    <xf numFmtId="1" fontId="3" fillId="0" borderId="5" xfId="0" applyNumberFormat="1" applyFont="1" applyBorder="1" applyAlignment="1" applyProtection="1">
      <alignment horizontal="center"/>
    </xf>
    <xf numFmtId="1" fontId="9" fillId="0" borderId="5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5" fillId="0" borderId="0" xfId="0" applyFont="1" applyProtection="1"/>
    <xf numFmtId="0" fontId="12" fillId="0" borderId="0" xfId="0" applyFont="1" applyProtection="1"/>
    <xf numFmtId="1" fontId="12" fillId="0" borderId="0" xfId="0" applyNumberFormat="1" applyFont="1" applyProtection="1"/>
    <xf numFmtId="2" fontId="12" fillId="0" borderId="0" xfId="0" applyNumberFormat="1" applyFont="1" applyProtection="1"/>
    <xf numFmtId="2" fontId="0" fillId="0" borderId="0" xfId="0" applyNumberFormat="1"/>
    <xf numFmtId="0" fontId="12" fillId="0" borderId="0" xfId="0" applyFont="1" applyAlignment="1" applyProtection="1">
      <alignment horizontal="center"/>
    </xf>
    <xf numFmtId="0" fontId="9" fillId="0" borderId="5" xfId="0" applyFont="1" applyBorder="1" applyAlignment="1" applyProtection="1">
      <alignment vertical="justify"/>
    </xf>
    <xf numFmtId="1" fontId="9" fillId="0" borderId="5" xfId="0" applyNumberFormat="1" applyFont="1" applyBorder="1" applyAlignment="1" applyProtection="1">
      <alignment horizontal="center" vertical="top" wrapText="1"/>
    </xf>
    <xf numFmtId="2" fontId="9" fillId="0" borderId="5" xfId="0" applyNumberFormat="1" applyFont="1" applyBorder="1" applyAlignment="1" applyProtection="1">
      <alignment horizontal="center" vertical="top" wrapText="1"/>
    </xf>
    <xf numFmtId="0" fontId="16" fillId="0" borderId="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top"/>
    </xf>
    <xf numFmtId="0" fontId="17" fillId="0" borderId="5" xfId="0" applyFont="1" applyBorder="1" applyAlignment="1" applyProtection="1">
      <alignment vertical="top"/>
    </xf>
    <xf numFmtId="2" fontId="12" fillId="0" borderId="5" xfId="0" applyNumberFormat="1" applyFont="1" applyBorder="1" applyAlignment="1" applyProtection="1">
      <alignment horizontal="center" vertical="top"/>
    </xf>
    <xf numFmtId="1" fontId="12" fillId="0" borderId="5" xfId="0" applyNumberFormat="1" applyFont="1" applyBorder="1" applyAlignment="1" applyProtection="1">
      <alignment horizontal="center" vertical="top"/>
    </xf>
    <xf numFmtId="2" fontId="0" fillId="0" borderId="5" xfId="0" applyNumberFormat="1" applyBorder="1"/>
    <xf numFmtId="0" fontId="12" fillId="0" borderId="5" xfId="0" applyFont="1" applyBorder="1" applyProtection="1"/>
    <xf numFmtId="2" fontId="9" fillId="0" borderId="5" xfId="0" applyNumberFormat="1" applyFont="1" applyBorder="1" applyAlignment="1" applyProtection="1">
      <alignment horizontal="center" vertical="top"/>
    </xf>
    <xf numFmtId="0" fontId="9" fillId="0" borderId="0" xfId="0" applyFont="1" applyProtection="1"/>
    <xf numFmtId="0" fontId="9" fillId="0" borderId="5" xfId="0" applyFont="1" applyBorder="1" applyAlignment="1" applyProtection="1">
      <alignment vertical="top" wrapText="1"/>
    </xf>
    <xf numFmtId="0" fontId="12" fillId="0" borderId="5" xfId="0" applyFont="1" applyBorder="1" applyAlignment="1" applyProtection="1">
      <alignment horizontal="center"/>
      <protection locked="0"/>
    </xf>
    <xf numFmtId="0" fontId="17" fillId="0" borderId="5" xfId="0" applyFont="1" applyBorder="1" applyProtection="1">
      <protection locked="0"/>
    </xf>
    <xf numFmtId="2" fontId="12" fillId="0" borderId="5" xfId="0" applyNumberFormat="1" applyFont="1" applyBorder="1" applyAlignment="1" applyProtection="1">
      <alignment horizontal="center"/>
    </xf>
    <xf numFmtId="0" fontId="12" fillId="0" borderId="5" xfId="0" applyFont="1" applyBorder="1" applyProtection="1">
      <protection locked="0"/>
    </xf>
    <xf numFmtId="0" fontId="9" fillId="0" borderId="5" xfId="0" applyFont="1" applyBorder="1" applyAlignment="1" applyProtection="1">
      <alignment horizontal="center"/>
    </xf>
    <xf numFmtId="2" fontId="9" fillId="0" borderId="5" xfId="0" applyNumberFormat="1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 vertical="top"/>
    </xf>
    <xf numFmtId="0" fontId="9" fillId="0" borderId="21" xfId="0" applyFont="1" applyBorder="1" applyAlignment="1" applyProtection="1">
      <alignment vertical="top"/>
    </xf>
    <xf numFmtId="0" fontId="9" fillId="0" borderId="21" xfId="0" applyFont="1" applyBorder="1" applyAlignment="1" applyProtection="1">
      <alignment vertical="top" wrapText="1"/>
    </xf>
    <xf numFmtId="0" fontId="9" fillId="0" borderId="22" xfId="0" applyFont="1" applyBorder="1" applyAlignment="1" applyProtection="1">
      <alignment horizontal="center" vertical="top"/>
    </xf>
    <xf numFmtId="0" fontId="9" fillId="0" borderId="14" xfId="0" applyFont="1" applyBorder="1" applyAlignment="1" applyProtection="1">
      <alignment vertical="top" wrapText="1"/>
    </xf>
    <xf numFmtId="0" fontId="9" fillId="0" borderId="15" xfId="0" applyFont="1" applyBorder="1" applyAlignment="1" applyProtection="1">
      <alignment horizontal="center" vertical="top"/>
    </xf>
    <xf numFmtId="0" fontId="9" fillId="0" borderId="17" xfId="0" applyFont="1" applyBorder="1" applyAlignment="1" applyProtection="1">
      <alignment vertical="top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right"/>
    </xf>
    <xf numFmtId="2" fontId="11" fillId="0" borderId="5" xfId="0" applyNumberFormat="1" applyFont="1" applyBorder="1" applyProtection="1"/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 vertical="top"/>
    </xf>
    <xf numFmtId="0" fontId="18" fillId="2" borderId="5" xfId="0" applyFont="1" applyFill="1" applyBorder="1" applyAlignment="1" applyProtection="1">
      <alignment vertical="top" wrapText="1"/>
      <protection locked="0"/>
    </xf>
    <xf numFmtId="0" fontId="19" fillId="0" borderId="5" xfId="0" applyFont="1" applyBorder="1" applyProtection="1"/>
    <xf numFmtId="0" fontId="18" fillId="0" borderId="5" xfId="0" applyFont="1" applyBorder="1" applyProtection="1">
      <protection locked="0"/>
    </xf>
    <xf numFmtId="0" fontId="18" fillId="0" borderId="5" xfId="0" applyFont="1" applyBorder="1" applyAlignment="1" applyProtection="1">
      <alignment horizontal="center"/>
      <protection locked="0"/>
    </xf>
    <xf numFmtId="2" fontId="18" fillId="0" borderId="5" xfId="0" applyNumberFormat="1" applyFont="1" applyBorder="1" applyAlignment="1" applyProtection="1">
      <alignment horizontal="center"/>
    </xf>
    <xf numFmtId="0" fontId="20" fillId="0" borderId="5" xfId="0" applyFont="1" applyBorder="1"/>
    <xf numFmtId="0" fontId="20" fillId="0" borderId="5" xfId="0" applyFont="1" applyBorder="1" applyAlignment="1">
      <alignment wrapText="1"/>
    </xf>
    <xf numFmtId="0" fontId="1" fillId="0" borderId="13" xfId="0" applyFont="1" applyBorder="1"/>
    <xf numFmtId="0" fontId="11" fillId="2" borderId="5" xfId="0" applyFont="1" applyFill="1" applyBorder="1" applyAlignment="1" applyProtection="1">
      <alignment vertical="top" wrapText="1"/>
    </xf>
    <xf numFmtId="0" fontId="3" fillId="0" borderId="0" xfId="0" applyFont="1"/>
    <xf numFmtId="2" fontId="12" fillId="0" borderId="5" xfId="0" applyNumberFormat="1" applyFont="1" applyBorder="1" applyProtection="1"/>
    <xf numFmtId="2" fontId="9" fillId="0" borderId="5" xfId="0" applyNumberFormat="1" applyFont="1" applyBorder="1" applyProtection="1"/>
    <xf numFmtId="2" fontId="12" fillId="0" borderId="5" xfId="0" applyNumberFormat="1" applyFont="1" applyFill="1" applyBorder="1" applyAlignment="1" applyProtection="1">
      <alignment horizontal="center"/>
    </xf>
    <xf numFmtId="2" fontId="11" fillId="0" borderId="5" xfId="0" applyNumberFormat="1" applyFont="1" applyBorder="1" applyAlignment="1" applyProtection="1">
      <alignment horizontal="center"/>
    </xf>
    <xf numFmtId="1" fontId="22" fillId="0" borderId="5" xfId="0" applyNumberFormat="1" applyFont="1" applyBorder="1"/>
    <xf numFmtId="3" fontId="22" fillId="0" borderId="5" xfId="0" applyNumberFormat="1" applyFont="1" applyBorder="1"/>
    <xf numFmtId="1" fontId="0" fillId="0" borderId="5" xfId="0" applyNumberFormat="1" applyBorder="1"/>
    <xf numFmtId="3" fontId="0" fillId="0" borderId="5" xfId="0" applyNumberFormat="1" applyBorder="1"/>
    <xf numFmtId="3" fontId="0" fillId="0" borderId="0" xfId="0" applyNumberFormat="1"/>
    <xf numFmtId="3" fontId="21" fillId="0" borderId="0" xfId="0" applyNumberFormat="1" applyFont="1"/>
    <xf numFmtId="3" fontId="0" fillId="0" borderId="0" xfId="0" applyNumberFormat="1" applyFill="1" applyBorder="1"/>
    <xf numFmtId="3" fontId="8" fillId="0" borderId="5" xfId="0" applyNumberFormat="1" applyFont="1" applyBorder="1" applyAlignment="1" applyProtection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2" fontId="3" fillId="0" borderId="15" xfId="0" applyNumberFormat="1" applyFont="1" applyBorder="1" applyAlignment="1" applyProtection="1">
      <alignment horizontal="center"/>
    </xf>
    <xf numFmtId="2" fontId="3" fillId="0" borderId="16" xfId="0" applyNumberFormat="1" applyFont="1" applyBorder="1" applyAlignment="1" applyProtection="1">
      <alignment horizontal="center"/>
    </xf>
    <xf numFmtId="2" fontId="3" fillId="0" borderId="17" xfId="0" applyNumberFormat="1" applyFont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 vertical="top" wrapText="1"/>
    </xf>
    <xf numFmtId="0" fontId="4" fillId="2" borderId="17" xfId="0" applyFont="1" applyFill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vertical="top"/>
    </xf>
    <xf numFmtId="0" fontId="9" fillId="0" borderId="18" xfId="0" applyFont="1" applyBorder="1" applyAlignment="1" applyProtection="1">
      <alignment horizontal="center" vertical="justify"/>
    </xf>
    <xf numFmtId="0" fontId="9" fillId="0" borderId="19" xfId="0" applyFont="1" applyBorder="1" applyAlignment="1" applyProtection="1">
      <alignment horizontal="center" vertical="justify"/>
    </xf>
    <xf numFmtId="0" fontId="9" fillId="0" borderId="5" xfId="0" applyFont="1" applyBorder="1" applyAlignment="1" applyProtection="1">
      <alignment horizontal="center" vertical="justify"/>
    </xf>
    <xf numFmtId="0" fontId="9" fillId="0" borderId="15" xfId="0" applyFont="1" applyBorder="1" applyAlignment="1" applyProtection="1">
      <alignment vertical="top"/>
    </xf>
    <xf numFmtId="0" fontId="9" fillId="0" borderId="17" xfId="0" applyFont="1" applyBorder="1" applyAlignment="1" applyProtection="1">
      <alignment vertical="top"/>
    </xf>
    <xf numFmtId="0" fontId="9" fillId="0" borderId="18" xfId="0" applyFont="1" applyBorder="1" applyAlignment="1" applyProtection="1">
      <alignment horizontal="center" vertical="top"/>
    </xf>
    <xf numFmtId="0" fontId="9" fillId="0" borderId="19" xfId="0" applyFont="1" applyBorder="1" applyAlignment="1" applyProtection="1">
      <alignment horizontal="center" vertical="top"/>
    </xf>
    <xf numFmtId="0" fontId="15" fillId="0" borderId="0" xfId="0" applyFont="1" applyAlignment="1" applyProtection="1">
      <alignment horizontal="left"/>
    </xf>
  </cellXfs>
  <cellStyles count="1">
    <cellStyle name="Normal" xfId="0" builtinId="0"/>
  </cellStyles>
  <dxfs count="7"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ntosh/GAL/GLOBUS%20IPO%202/POST%20LISTING/BSE/JUNE%202013/intime%20data/Clause35Q-March.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ntosh/GAL/GLOBUS%20IPO%202/POST%20LISTING/BSE/JUNE%202013/Clause35Q-June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sqref="A1:D1"/>
    </sheetView>
  </sheetViews>
  <sheetFormatPr defaultColWidth="32.140625" defaultRowHeight="15"/>
  <cols>
    <col min="1" max="1" width="32.28515625" customWidth="1"/>
  </cols>
  <sheetData>
    <row r="1" spans="1:4" ht="19.5" thickBot="1">
      <c r="A1" s="117" t="s">
        <v>17</v>
      </c>
      <c r="B1" s="118"/>
      <c r="C1" s="118"/>
      <c r="D1" s="119"/>
    </row>
    <row r="2" spans="1:4" ht="15.75" thickBot="1"/>
    <row r="3" spans="1:4">
      <c r="A3" s="114" t="s">
        <v>0</v>
      </c>
      <c r="B3" s="115"/>
      <c r="C3" s="115"/>
      <c r="D3" s="116"/>
    </row>
    <row r="4" spans="1:4">
      <c r="A4" s="108" t="s">
        <v>183</v>
      </c>
      <c r="B4" s="109"/>
      <c r="C4" s="109"/>
      <c r="D4" s="110"/>
    </row>
    <row r="5" spans="1:4" ht="15.75" thickBot="1">
      <c r="A5" s="111" t="s">
        <v>189</v>
      </c>
      <c r="B5" s="112"/>
      <c r="C5" s="112"/>
      <c r="D5" s="113"/>
    </row>
    <row r="6" spans="1:4" ht="15.75" thickBot="1">
      <c r="A6" s="1"/>
      <c r="B6" s="2"/>
      <c r="C6" s="2"/>
      <c r="D6" s="3"/>
    </row>
    <row r="7" spans="1:4" ht="27" thickBot="1">
      <c r="A7" s="4" t="s">
        <v>1</v>
      </c>
      <c r="B7" s="5" t="s">
        <v>2</v>
      </c>
      <c r="C7" s="5" t="s">
        <v>3</v>
      </c>
      <c r="D7" s="6" t="s">
        <v>4</v>
      </c>
    </row>
    <row r="8" spans="1:4">
      <c r="A8" s="1"/>
      <c r="B8" s="2"/>
      <c r="C8" s="2"/>
      <c r="D8" s="3"/>
    </row>
    <row r="9" spans="1:4" ht="30">
      <c r="A9" s="79" t="s">
        <v>5</v>
      </c>
      <c r="B9" s="7"/>
      <c r="C9" s="7">
        <v>0</v>
      </c>
      <c r="D9" s="7">
        <v>0</v>
      </c>
    </row>
    <row r="10" spans="1:4">
      <c r="A10" s="7" t="s">
        <v>6</v>
      </c>
      <c r="B10" s="7"/>
      <c r="C10" s="7">
        <v>0</v>
      </c>
      <c r="D10" s="7">
        <v>0</v>
      </c>
    </row>
    <row r="11" spans="1:4">
      <c r="A11" s="7"/>
      <c r="B11" s="7"/>
      <c r="C11" s="7"/>
      <c r="D11" s="7"/>
    </row>
    <row r="12" spans="1:4" s="9" customFormat="1">
      <c r="A12" s="80" t="s">
        <v>7</v>
      </c>
      <c r="B12" s="8">
        <f>SUM(B9:B10)</f>
        <v>0</v>
      </c>
      <c r="C12" s="7">
        <v>0</v>
      </c>
      <c r="D12" s="7">
        <v>0</v>
      </c>
    </row>
    <row r="13" spans="1:4" ht="15.75" thickBot="1">
      <c r="A13" s="1"/>
      <c r="B13" s="2"/>
      <c r="C13" s="2"/>
      <c r="D13" s="3"/>
    </row>
    <row r="14" spans="1:4" ht="52.5" thickBot="1">
      <c r="A14" s="10" t="s">
        <v>179</v>
      </c>
      <c r="B14" s="5" t="s">
        <v>180</v>
      </c>
      <c r="C14" s="5" t="s">
        <v>8</v>
      </c>
      <c r="D14" s="6" t="s">
        <v>9</v>
      </c>
    </row>
    <row r="15" spans="1:4">
      <c r="A15" s="1"/>
      <c r="B15" s="2"/>
      <c r="C15" s="2"/>
      <c r="D15" s="3"/>
    </row>
    <row r="16" spans="1:4" ht="30">
      <c r="A16" s="79" t="s">
        <v>10</v>
      </c>
      <c r="B16" s="7"/>
      <c r="C16" s="7"/>
      <c r="D16" s="7"/>
    </row>
    <row r="17" spans="1:4">
      <c r="A17" s="91" t="s">
        <v>11</v>
      </c>
      <c r="B17" s="91">
        <v>5038168</v>
      </c>
      <c r="C17" s="91">
        <v>100</v>
      </c>
      <c r="D17" s="91">
        <v>17.489999999999998</v>
      </c>
    </row>
    <row r="18" spans="1:4">
      <c r="A18" s="91"/>
      <c r="B18" s="91"/>
      <c r="C18" s="91"/>
      <c r="D18" s="91"/>
    </row>
    <row r="19" spans="1:4" s="9" customFormat="1" ht="12.75">
      <c r="A19" s="80" t="s">
        <v>7</v>
      </c>
      <c r="B19" s="8">
        <f>SUM(B16:B17)</f>
        <v>5038168</v>
      </c>
      <c r="C19" s="8">
        <f>SUM(C16:C17)</f>
        <v>100</v>
      </c>
      <c r="D19" s="8">
        <f>SUM(D16:D17)</f>
        <v>17.489999999999998</v>
      </c>
    </row>
    <row r="20" spans="1:4" ht="15.75" thickBot="1">
      <c r="A20" s="1"/>
      <c r="B20" s="2"/>
      <c r="C20" s="2"/>
      <c r="D20" s="3"/>
    </row>
    <row r="21" spans="1:4" ht="39.75" thickBot="1">
      <c r="A21" s="10" t="s">
        <v>181</v>
      </c>
      <c r="B21" s="5" t="s">
        <v>12</v>
      </c>
      <c r="C21" s="5" t="s">
        <v>13</v>
      </c>
      <c r="D21" s="6" t="s">
        <v>14</v>
      </c>
    </row>
    <row r="22" spans="1:4">
      <c r="A22" s="1"/>
      <c r="B22" s="2"/>
      <c r="C22" s="2"/>
      <c r="D22" s="3"/>
    </row>
    <row r="23" spans="1:4">
      <c r="A23" s="92" t="s">
        <v>15</v>
      </c>
      <c r="B23" s="91">
        <v>763359</v>
      </c>
      <c r="C23" s="91">
        <v>100</v>
      </c>
      <c r="D23" s="91">
        <v>2.65</v>
      </c>
    </row>
    <row r="24" spans="1:4">
      <c r="A24" s="91" t="s">
        <v>11</v>
      </c>
      <c r="B24" s="91"/>
      <c r="C24" s="91"/>
      <c r="D24" s="91"/>
    </row>
    <row r="25" spans="1:4">
      <c r="A25" s="91"/>
      <c r="B25" s="91"/>
      <c r="C25" s="91"/>
      <c r="D25" s="91"/>
    </row>
    <row r="26" spans="1:4" s="9" customFormat="1" ht="12.75">
      <c r="A26" s="80" t="s">
        <v>7</v>
      </c>
      <c r="B26" s="8">
        <f>SUM(B23:B24)</f>
        <v>763359</v>
      </c>
      <c r="C26" s="8">
        <f>SUM(C23:C24)</f>
        <v>100</v>
      </c>
      <c r="D26" s="8">
        <f>SUM(D23:D24)</f>
        <v>2.65</v>
      </c>
    </row>
    <row r="27" spans="1:4" ht="15.75" thickBot="1">
      <c r="A27" s="1"/>
      <c r="B27" s="2"/>
      <c r="C27" s="2"/>
      <c r="D27" s="3"/>
    </row>
    <row r="28" spans="1:4" ht="52.5" thickBot="1">
      <c r="A28" s="10" t="s">
        <v>16</v>
      </c>
      <c r="B28" s="93"/>
      <c r="C28" s="93"/>
      <c r="D28" s="6" t="s">
        <v>182</v>
      </c>
    </row>
  </sheetData>
  <mergeCells count="4">
    <mergeCell ref="A4:D4"/>
    <mergeCell ref="A5:D5"/>
    <mergeCell ref="A3:D3"/>
    <mergeCell ref="A1:D1"/>
  </mergeCells>
  <pageMargins left="0.5" right="0.5" top="0.5" bottom="0.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sqref="A1:I1"/>
    </sheetView>
  </sheetViews>
  <sheetFormatPr defaultRowHeight="15"/>
  <cols>
    <col min="1" max="1" width="10.42578125" customWidth="1"/>
    <col min="2" max="2" width="32.7109375" customWidth="1"/>
    <col min="3" max="3" width="13.7109375" customWidth="1"/>
    <col min="4" max="4" width="13.42578125" customWidth="1"/>
    <col min="5" max="5" width="15.42578125" customWidth="1"/>
    <col min="6" max="6" width="11.5703125" customWidth="1"/>
    <col min="7" max="7" width="12.5703125" customWidth="1"/>
    <col min="9" max="9" width="17" customWidth="1"/>
  </cols>
  <sheetData>
    <row r="1" spans="1:9" ht="18.75">
      <c r="A1" s="120" t="s">
        <v>17</v>
      </c>
      <c r="B1" s="121"/>
      <c r="C1" s="121"/>
      <c r="D1" s="121"/>
      <c r="E1" s="121"/>
      <c r="F1" s="121"/>
      <c r="G1" s="121"/>
      <c r="H1" s="121"/>
      <c r="I1" s="122"/>
    </row>
    <row r="2" spans="1:9" ht="18.75">
      <c r="A2" s="123"/>
      <c r="B2" s="124"/>
      <c r="C2" s="125"/>
      <c r="D2" s="120" t="s">
        <v>18</v>
      </c>
      <c r="E2" s="122"/>
      <c r="F2" s="126"/>
      <c r="G2" s="127"/>
      <c r="H2" s="127"/>
      <c r="I2" s="128"/>
    </row>
    <row r="3" spans="1:9" ht="63" customHeight="1">
      <c r="A3" s="12" t="s">
        <v>19</v>
      </c>
      <c r="B3" s="12" t="s">
        <v>20</v>
      </c>
      <c r="C3" s="12" t="s">
        <v>21</v>
      </c>
      <c r="D3" s="12" t="s">
        <v>22</v>
      </c>
      <c r="E3" s="12" t="s">
        <v>23</v>
      </c>
      <c r="F3" s="129" t="s">
        <v>24</v>
      </c>
      <c r="G3" s="130"/>
      <c r="H3" s="129" t="s">
        <v>25</v>
      </c>
      <c r="I3" s="130"/>
    </row>
    <row r="4" spans="1:9" ht="50.25">
      <c r="A4" s="12"/>
      <c r="B4" s="12"/>
      <c r="C4" s="12"/>
      <c r="D4" s="12"/>
      <c r="E4" s="12"/>
      <c r="F4" s="13" t="s">
        <v>26</v>
      </c>
      <c r="G4" s="13" t="s">
        <v>27</v>
      </c>
      <c r="H4" s="14" t="s">
        <v>28</v>
      </c>
      <c r="I4" s="13" t="s">
        <v>29</v>
      </c>
    </row>
    <row r="5" spans="1:9">
      <c r="A5" s="15" t="s">
        <v>30</v>
      </c>
      <c r="B5" s="15" t="s">
        <v>31</v>
      </c>
      <c r="C5" s="15" t="s">
        <v>32</v>
      </c>
      <c r="D5" s="15" t="s">
        <v>33</v>
      </c>
      <c r="E5" s="15" t="s">
        <v>34</v>
      </c>
      <c r="F5" s="16" t="s">
        <v>35</v>
      </c>
      <c r="G5" s="16" t="s">
        <v>36</v>
      </c>
      <c r="H5" s="17" t="s">
        <v>37</v>
      </c>
      <c r="I5" s="16" t="s">
        <v>38</v>
      </c>
    </row>
    <row r="6" spans="1:9" ht="30.75">
      <c r="A6" s="18" t="s">
        <v>39</v>
      </c>
      <c r="B6" s="19" t="s">
        <v>40</v>
      </c>
      <c r="C6" s="20"/>
      <c r="D6" s="21"/>
      <c r="E6" s="21"/>
      <c r="F6" s="22"/>
      <c r="G6" s="22"/>
      <c r="H6" s="23"/>
      <c r="I6" s="24"/>
    </row>
    <row r="7" spans="1:9">
      <c r="A7" s="18">
        <v>1</v>
      </c>
      <c r="B7" s="19" t="s">
        <v>41</v>
      </c>
      <c r="C7" s="20"/>
      <c r="D7" s="21"/>
      <c r="E7" s="21"/>
      <c r="F7" s="22"/>
      <c r="G7" s="22"/>
      <c r="H7" s="23"/>
      <c r="I7" s="24"/>
    </row>
    <row r="8" spans="1:9">
      <c r="A8" s="26" t="s">
        <v>42</v>
      </c>
      <c r="B8" s="27" t="s">
        <v>43</v>
      </c>
      <c r="C8" s="28">
        <v>8</v>
      </c>
      <c r="D8" s="29">
        <v>3323600</v>
      </c>
      <c r="E8" s="29">
        <v>3323600</v>
      </c>
      <c r="F8" s="22">
        <f>D8/D59*100</f>
        <v>14.451854206028322</v>
      </c>
      <c r="G8" s="22">
        <f>D8/D66*100</f>
        <v>14.451854206028322</v>
      </c>
      <c r="H8" s="23"/>
      <c r="I8" s="24">
        <f>((H8*100)/D8)</f>
        <v>0</v>
      </c>
    </row>
    <row r="9" spans="1:9" ht="30">
      <c r="A9" s="26" t="s">
        <v>44</v>
      </c>
      <c r="B9" s="27" t="s">
        <v>45</v>
      </c>
      <c r="C9" s="28"/>
      <c r="D9" s="29"/>
      <c r="E9" s="29"/>
      <c r="F9" s="22">
        <f>((D9*100)/$D$59)</f>
        <v>0</v>
      </c>
      <c r="G9" s="22">
        <f>((D9*100)/$D$66)</f>
        <v>0</v>
      </c>
      <c r="H9" s="23"/>
      <c r="I9" s="24">
        <v>0</v>
      </c>
    </row>
    <row r="10" spans="1:9">
      <c r="A10" s="26" t="s">
        <v>46</v>
      </c>
      <c r="B10" s="27" t="s">
        <v>47</v>
      </c>
      <c r="C10" s="28">
        <v>3</v>
      </c>
      <c r="D10" s="29">
        <v>12143105</v>
      </c>
      <c r="E10" s="29">
        <v>12143105</v>
      </c>
      <c r="F10" s="22">
        <f>D10/D59*100</f>
        <v>52.801294701075207</v>
      </c>
      <c r="G10" s="22">
        <f>D10/D66*100</f>
        <v>52.801294701075207</v>
      </c>
      <c r="H10" s="23"/>
      <c r="I10" s="24">
        <f t="shared" ref="I10:I27" si="0">((H10*100)/D10)</f>
        <v>0</v>
      </c>
    </row>
    <row r="11" spans="1:9">
      <c r="A11" s="26" t="s">
        <v>48</v>
      </c>
      <c r="B11" s="27" t="s">
        <v>49</v>
      </c>
      <c r="C11" s="28"/>
      <c r="D11" s="29"/>
      <c r="E11" s="29"/>
      <c r="F11" s="22">
        <f>((D11*100)/$D$59)</f>
        <v>0</v>
      </c>
      <c r="G11" s="22">
        <f>((D11*100)/$D$66)</f>
        <v>0</v>
      </c>
      <c r="H11" s="23"/>
      <c r="I11" s="24">
        <v>0</v>
      </c>
    </row>
    <row r="12" spans="1:9">
      <c r="A12" s="26" t="s">
        <v>50</v>
      </c>
      <c r="B12" s="27" t="s">
        <v>51</v>
      </c>
      <c r="C12" s="20"/>
      <c r="D12" s="21"/>
      <c r="E12" s="21"/>
      <c r="F12" s="22">
        <f>((D12*100)/$D$59)</f>
        <v>0</v>
      </c>
      <c r="G12" s="22">
        <f>((D12*100)/$D$66)</f>
        <v>0</v>
      </c>
      <c r="H12" s="23"/>
      <c r="I12" s="24">
        <v>0</v>
      </c>
    </row>
    <row r="13" spans="1:9">
      <c r="A13" s="26"/>
      <c r="B13" s="27"/>
      <c r="C13" s="20"/>
      <c r="D13" s="21"/>
      <c r="E13" s="21"/>
      <c r="F13" s="22"/>
      <c r="G13" s="22"/>
      <c r="H13" s="23"/>
      <c r="I13" s="24"/>
    </row>
    <row r="14" spans="1:9">
      <c r="A14" s="18"/>
      <c r="B14" s="94" t="s">
        <v>52</v>
      </c>
      <c r="C14" s="32">
        <f t="shared" ref="C14:H14" si="1">SUM(C8:C12)</f>
        <v>11</v>
      </c>
      <c r="D14" s="32">
        <f t="shared" si="1"/>
        <v>15466705</v>
      </c>
      <c r="E14" s="32">
        <f t="shared" si="1"/>
        <v>15466705</v>
      </c>
      <c r="F14" s="81">
        <f t="shared" si="1"/>
        <v>67.253148907103537</v>
      </c>
      <c r="G14" s="81">
        <f t="shared" si="1"/>
        <v>67.253148907103537</v>
      </c>
      <c r="H14" s="33">
        <f t="shared" si="1"/>
        <v>0</v>
      </c>
      <c r="I14" s="24">
        <f t="shared" si="0"/>
        <v>0</v>
      </c>
    </row>
    <row r="15" spans="1:9">
      <c r="A15" s="18"/>
      <c r="B15" s="27"/>
      <c r="C15" s="20"/>
      <c r="D15" s="21"/>
      <c r="E15" s="21"/>
      <c r="F15" s="22"/>
      <c r="G15" s="22"/>
      <c r="H15" s="23"/>
      <c r="I15" s="24"/>
    </row>
    <row r="16" spans="1:9">
      <c r="A16" s="18">
        <v>2</v>
      </c>
      <c r="B16" s="19" t="s">
        <v>53</v>
      </c>
      <c r="C16" s="20"/>
      <c r="D16" s="21"/>
      <c r="E16" s="21"/>
      <c r="F16" s="22"/>
      <c r="G16" s="22"/>
      <c r="H16" s="23"/>
      <c r="I16" s="24"/>
    </row>
    <row r="17" spans="1:9" ht="45">
      <c r="A17" s="26" t="s">
        <v>54</v>
      </c>
      <c r="B17" s="27" t="s">
        <v>55</v>
      </c>
      <c r="C17" s="28"/>
      <c r="D17" s="29"/>
      <c r="E17" s="29"/>
      <c r="F17" s="22">
        <f t="shared" ref="F17:F22" si="2">((D17*100)/$D$59)</f>
        <v>0</v>
      </c>
      <c r="G17" s="22">
        <f t="shared" ref="G17:G22" si="3">((D17*100)/$D$66)</f>
        <v>0</v>
      </c>
      <c r="H17" s="23"/>
      <c r="I17" s="24">
        <v>0</v>
      </c>
    </row>
    <row r="18" spans="1:9">
      <c r="A18" s="26" t="s">
        <v>56</v>
      </c>
      <c r="B18" s="27" t="s">
        <v>47</v>
      </c>
      <c r="C18" s="28"/>
      <c r="D18" s="29"/>
      <c r="E18" s="29"/>
      <c r="F18" s="22">
        <f t="shared" si="2"/>
        <v>0</v>
      </c>
      <c r="G18" s="22">
        <f t="shared" si="3"/>
        <v>0</v>
      </c>
      <c r="H18" s="23"/>
      <c r="I18" s="24">
        <v>0</v>
      </c>
    </row>
    <row r="19" spans="1:9">
      <c r="A19" s="26" t="s">
        <v>57</v>
      </c>
      <c r="B19" s="27" t="s">
        <v>58</v>
      </c>
      <c r="C19" s="28"/>
      <c r="D19" s="29"/>
      <c r="E19" s="29"/>
      <c r="F19" s="22">
        <f t="shared" si="2"/>
        <v>0</v>
      </c>
      <c r="G19" s="22">
        <f t="shared" si="3"/>
        <v>0</v>
      </c>
      <c r="H19" s="23"/>
      <c r="I19" s="24">
        <v>0</v>
      </c>
    </row>
    <row r="20" spans="1:9" ht="15.75">
      <c r="A20" s="26" t="s">
        <v>59</v>
      </c>
      <c r="B20" s="34" t="s">
        <v>60</v>
      </c>
      <c r="C20" s="20"/>
      <c r="D20" s="21"/>
      <c r="E20" s="21"/>
      <c r="F20" s="22">
        <f t="shared" si="2"/>
        <v>0</v>
      </c>
      <c r="G20" s="22">
        <f t="shared" si="3"/>
        <v>0</v>
      </c>
      <c r="H20" s="23"/>
      <c r="I20" s="24">
        <v>0</v>
      </c>
    </row>
    <row r="21" spans="1:9">
      <c r="A21" s="26" t="s">
        <v>61</v>
      </c>
      <c r="B21" s="27" t="s">
        <v>51</v>
      </c>
      <c r="C21" s="28"/>
      <c r="D21" s="29"/>
      <c r="E21" s="29"/>
      <c r="F21" s="22">
        <f t="shared" si="2"/>
        <v>0</v>
      </c>
      <c r="G21" s="22">
        <f t="shared" si="3"/>
        <v>0</v>
      </c>
      <c r="H21" s="23"/>
      <c r="I21" s="24">
        <v>0</v>
      </c>
    </row>
    <row r="22" spans="1:9">
      <c r="A22" s="30" t="s">
        <v>62</v>
      </c>
      <c r="B22" s="31"/>
      <c r="C22" s="28"/>
      <c r="D22" s="29"/>
      <c r="E22" s="29"/>
      <c r="F22" s="22">
        <f t="shared" si="2"/>
        <v>0</v>
      </c>
      <c r="G22" s="22">
        <f t="shared" si="3"/>
        <v>0</v>
      </c>
      <c r="H22" s="23"/>
      <c r="I22" s="24">
        <v>0</v>
      </c>
    </row>
    <row r="23" spans="1:9">
      <c r="A23" s="30" t="s">
        <v>63</v>
      </c>
      <c r="B23" s="31"/>
      <c r="C23" s="28"/>
      <c r="D23" s="29"/>
      <c r="E23" s="29"/>
      <c r="F23" s="22"/>
      <c r="G23" s="22"/>
      <c r="H23" s="23"/>
      <c r="I23" s="24"/>
    </row>
    <row r="24" spans="1:9">
      <c r="A24" s="26"/>
      <c r="B24" s="27"/>
      <c r="C24" s="20"/>
      <c r="D24" s="21"/>
      <c r="E24" s="21"/>
      <c r="F24" s="22"/>
      <c r="G24" s="22"/>
      <c r="H24" s="23"/>
      <c r="I24" s="24"/>
    </row>
    <row r="25" spans="1:9">
      <c r="A25" s="18"/>
      <c r="B25" s="19" t="s">
        <v>64</v>
      </c>
      <c r="C25" s="32">
        <f>SUM(C17:C22)</f>
        <v>0</v>
      </c>
      <c r="D25" s="32">
        <f>SUM(D17:D22)</f>
        <v>0</v>
      </c>
      <c r="E25" s="32">
        <f>SUM(E17:E22)</f>
        <v>0</v>
      </c>
      <c r="F25" s="22">
        <f>((D25*100)/$D$59)</f>
        <v>0</v>
      </c>
      <c r="G25" s="22">
        <f>((D25*100)/$D$66)</f>
        <v>0</v>
      </c>
      <c r="H25" s="33">
        <f>SUM(H17:H22)</f>
        <v>0</v>
      </c>
      <c r="I25" s="24">
        <v>0</v>
      </c>
    </row>
    <row r="26" spans="1:9">
      <c r="A26" s="18"/>
      <c r="B26" s="19"/>
      <c r="C26" s="20"/>
      <c r="D26" s="21"/>
      <c r="E26" s="21"/>
      <c r="F26" s="22"/>
      <c r="G26" s="22"/>
      <c r="H26" s="23"/>
      <c r="I26" s="24"/>
    </row>
    <row r="27" spans="1:9" ht="42.75">
      <c r="A27" s="35"/>
      <c r="B27" s="19" t="s">
        <v>65</v>
      </c>
      <c r="C27" s="32">
        <f>SUM(C14+C25)</f>
        <v>11</v>
      </c>
      <c r="D27" s="32">
        <f>SUM(D14+D25)</f>
        <v>15466705</v>
      </c>
      <c r="E27" s="32">
        <f>SUM(E14+E25)</f>
        <v>15466705</v>
      </c>
      <c r="F27" s="81">
        <f t="shared" ref="F27:G27" si="4">SUM(F14+F25)</f>
        <v>67.253148907103537</v>
      </c>
      <c r="G27" s="81">
        <f t="shared" si="4"/>
        <v>67.253148907103537</v>
      </c>
      <c r="H27" s="33">
        <f>SUM(H14+H25)</f>
        <v>0</v>
      </c>
      <c r="I27" s="24">
        <f t="shared" si="0"/>
        <v>0</v>
      </c>
    </row>
    <row r="28" spans="1:9">
      <c r="A28" s="35"/>
      <c r="B28" s="19"/>
      <c r="C28" s="20"/>
      <c r="D28" s="21"/>
      <c r="E28" s="21"/>
      <c r="F28" s="22"/>
      <c r="G28" s="22"/>
      <c r="H28" s="23"/>
      <c r="I28" s="24"/>
    </row>
    <row r="29" spans="1:9">
      <c r="A29" s="18" t="s">
        <v>66</v>
      </c>
      <c r="B29" s="19" t="s">
        <v>67</v>
      </c>
      <c r="C29" s="20"/>
      <c r="D29" s="21"/>
      <c r="E29" s="21"/>
      <c r="F29" s="22"/>
      <c r="G29" s="22"/>
      <c r="H29" s="36"/>
      <c r="I29" s="24"/>
    </row>
    <row r="30" spans="1:9">
      <c r="A30" s="18">
        <v>1</v>
      </c>
      <c r="B30" s="19" t="s">
        <v>58</v>
      </c>
      <c r="C30" s="20" t="s">
        <v>68</v>
      </c>
      <c r="D30" s="21" t="s">
        <v>68</v>
      </c>
      <c r="E30" s="21"/>
      <c r="F30" s="22"/>
      <c r="G30" s="22"/>
      <c r="H30" s="37"/>
      <c r="I30" s="24"/>
    </row>
    <row r="31" spans="1:9">
      <c r="A31" s="26" t="s">
        <v>42</v>
      </c>
      <c r="B31" s="27" t="s">
        <v>69</v>
      </c>
      <c r="C31" s="28">
        <v>1</v>
      </c>
      <c r="D31" s="29">
        <v>1840025</v>
      </c>
      <c r="E31" s="29">
        <v>1840025</v>
      </c>
      <c r="F31" s="22">
        <f>D31/D59*100</f>
        <v>8.000894522640289</v>
      </c>
      <c r="G31" s="22">
        <f>D31/D66*100</f>
        <v>8.000894522640289</v>
      </c>
      <c r="H31" s="36"/>
      <c r="I31" s="24"/>
    </row>
    <row r="32" spans="1:9" ht="18">
      <c r="A32" s="26" t="s">
        <v>44</v>
      </c>
      <c r="B32" s="27" t="s">
        <v>70</v>
      </c>
      <c r="C32" s="28">
        <v>2</v>
      </c>
      <c r="D32" s="29">
        <v>36747</v>
      </c>
      <c r="E32" s="29">
        <v>36747</v>
      </c>
      <c r="F32" s="22">
        <f>D32/D59*100</f>
        <v>0.15978525890869019</v>
      </c>
      <c r="G32" s="22">
        <f>D32/D66*100</f>
        <v>0.15978525890869019</v>
      </c>
      <c r="H32" s="36"/>
      <c r="I32" s="24"/>
    </row>
    <row r="33" spans="1:9" ht="30">
      <c r="A33" s="26" t="s">
        <v>46</v>
      </c>
      <c r="B33" s="27" t="s">
        <v>45</v>
      </c>
      <c r="C33" s="28">
        <v>0</v>
      </c>
      <c r="D33" s="29">
        <v>0</v>
      </c>
      <c r="E33" s="29">
        <v>0</v>
      </c>
      <c r="F33" s="22">
        <f t="shared" ref="F33:F40" si="5">((D33*100)/$D$59)</f>
        <v>0</v>
      </c>
      <c r="G33" s="22">
        <f t="shared" ref="G33:G40" si="6">((D33*100)/$D$66)</f>
        <v>0</v>
      </c>
      <c r="H33" s="36"/>
      <c r="I33" s="24"/>
    </row>
    <row r="34" spans="1:9">
      <c r="A34" s="26" t="s">
        <v>71</v>
      </c>
      <c r="B34" s="27" t="s">
        <v>72</v>
      </c>
      <c r="C34" s="28"/>
      <c r="D34" s="29"/>
      <c r="E34" s="29"/>
      <c r="F34" s="22">
        <f t="shared" si="5"/>
        <v>0</v>
      </c>
      <c r="G34" s="22">
        <f t="shared" si="6"/>
        <v>0</v>
      </c>
      <c r="H34" s="36"/>
      <c r="I34" s="24"/>
    </row>
    <row r="35" spans="1:9">
      <c r="A35" s="26" t="s">
        <v>50</v>
      </c>
      <c r="B35" s="27" t="s">
        <v>73</v>
      </c>
      <c r="C35" s="28"/>
      <c r="D35" s="29"/>
      <c r="E35" s="29"/>
      <c r="F35" s="22">
        <f t="shared" si="5"/>
        <v>0</v>
      </c>
      <c r="G35" s="22">
        <f t="shared" si="6"/>
        <v>0</v>
      </c>
      <c r="H35" s="36"/>
      <c r="I35" s="24"/>
    </row>
    <row r="36" spans="1:9">
      <c r="A36" s="26" t="s">
        <v>74</v>
      </c>
      <c r="B36" s="27" t="s">
        <v>75</v>
      </c>
      <c r="C36" s="28">
        <v>2</v>
      </c>
      <c r="D36" s="29">
        <v>175793</v>
      </c>
      <c r="E36" s="29">
        <v>175793</v>
      </c>
      <c r="F36" s="22">
        <f>D36/D59*100</f>
        <v>0.76439246793848148</v>
      </c>
      <c r="G36" s="22">
        <f>D36/D66*100</f>
        <v>0.76439246793848148</v>
      </c>
      <c r="H36" s="36"/>
      <c r="I36" s="24"/>
    </row>
    <row r="37" spans="1:9">
      <c r="A37" s="26" t="s">
        <v>76</v>
      </c>
      <c r="B37" s="27" t="s">
        <v>77</v>
      </c>
      <c r="C37" s="28"/>
      <c r="D37" s="29"/>
      <c r="E37" s="29"/>
      <c r="F37" s="22">
        <f t="shared" si="5"/>
        <v>0</v>
      </c>
      <c r="G37" s="22">
        <f t="shared" si="6"/>
        <v>0</v>
      </c>
      <c r="H37" s="36"/>
      <c r="I37" s="24"/>
    </row>
    <row r="38" spans="1:9" ht="15.75">
      <c r="A38" s="26" t="s">
        <v>78</v>
      </c>
      <c r="B38" s="34" t="s">
        <v>60</v>
      </c>
      <c r="C38" s="20"/>
      <c r="D38" s="21"/>
      <c r="E38" s="21"/>
      <c r="F38" s="22">
        <f t="shared" si="5"/>
        <v>0</v>
      </c>
      <c r="G38" s="22">
        <f t="shared" si="6"/>
        <v>0</v>
      </c>
      <c r="H38" s="36"/>
      <c r="I38" s="24"/>
    </row>
    <row r="39" spans="1:9">
      <c r="A39" s="30" t="s">
        <v>79</v>
      </c>
      <c r="B39" s="27" t="s">
        <v>51</v>
      </c>
      <c r="C39" s="88"/>
      <c r="D39" s="89"/>
      <c r="E39" s="89"/>
      <c r="F39" s="22">
        <f t="shared" si="5"/>
        <v>0</v>
      </c>
      <c r="G39" s="22">
        <f t="shared" si="6"/>
        <v>0</v>
      </c>
      <c r="H39" s="36"/>
      <c r="I39" s="24"/>
    </row>
    <row r="40" spans="1:9">
      <c r="A40" s="30" t="s">
        <v>81</v>
      </c>
      <c r="B40" s="86"/>
      <c r="C40" s="88"/>
      <c r="D40" s="89"/>
      <c r="E40" s="89"/>
      <c r="F40" s="22">
        <f t="shared" si="5"/>
        <v>0</v>
      </c>
      <c r="G40" s="22">
        <f t="shared" si="6"/>
        <v>0</v>
      </c>
      <c r="H40" s="36"/>
      <c r="I40" s="24"/>
    </row>
    <row r="41" spans="1:9">
      <c r="A41" s="30" t="s">
        <v>81</v>
      </c>
      <c r="B41" s="86"/>
      <c r="C41" s="88"/>
      <c r="D41" s="89"/>
      <c r="E41" s="89"/>
      <c r="F41" s="90"/>
      <c r="G41" s="90"/>
      <c r="H41" s="36"/>
      <c r="I41" s="24"/>
    </row>
    <row r="42" spans="1:9">
      <c r="A42" s="35"/>
      <c r="B42" s="94" t="s">
        <v>82</v>
      </c>
      <c r="C42" s="32">
        <f>SUM(C31:C40)</f>
        <v>5</v>
      </c>
      <c r="D42" s="32">
        <f>SUM(D31:D40)</f>
        <v>2052565</v>
      </c>
      <c r="E42" s="32">
        <f>SUM(E31:E40)</f>
        <v>2052565</v>
      </c>
      <c r="F42" s="99">
        <f>SUM(F31:F41)</f>
        <v>8.9250722494874601</v>
      </c>
      <c r="G42" s="99">
        <f>SUM(G31:G41)</f>
        <v>8.9250722494874601</v>
      </c>
      <c r="H42" s="36"/>
      <c r="I42" s="24"/>
    </row>
    <row r="43" spans="1:9">
      <c r="A43" s="35"/>
      <c r="B43" s="19"/>
      <c r="C43" s="20"/>
      <c r="D43" s="21"/>
      <c r="E43" s="21"/>
      <c r="F43" s="22"/>
      <c r="G43" s="22"/>
      <c r="H43" s="36"/>
      <c r="I43" s="24"/>
    </row>
    <row r="44" spans="1:9">
      <c r="A44" s="18" t="s">
        <v>83</v>
      </c>
      <c r="B44" s="19" t="s">
        <v>84</v>
      </c>
      <c r="C44" s="20"/>
      <c r="D44" s="21"/>
      <c r="E44" s="21"/>
      <c r="F44" s="22"/>
      <c r="G44" s="22"/>
      <c r="H44" s="36"/>
      <c r="I44" s="24"/>
    </row>
    <row r="45" spans="1:9">
      <c r="A45" s="26" t="s">
        <v>42</v>
      </c>
      <c r="B45" s="27" t="s">
        <v>47</v>
      </c>
      <c r="C45" s="28">
        <v>357</v>
      </c>
      <c r="D45" s="29">
        <v>959025</v>
      </c>
      <c r="E45" s="29">
        <v>959025</v>
      </c>
      <c r="F45" s="22">
        <f>D45/D59*100</f>
        <v>4.1700834877651678</v>
      </c>
      <c r="G45" s="22">
        <f>D45/D66*100</f>
        <v>4.1700834877651678</v>
      </c>
      <c r="H45" s="36"/>
      <c r="I45" s="24"/>
    </row>
    <row r="46" spans="1:9">
      <c r="A46" s="26" t="s">
        <v>44</v>
      </c>
      <c r="B46" s="27" t="s">
        <v>85</v>
      </c>
      <c r="C46" s="20"/>
      <c r="D46" s="21"/>
      <c r="E46" s="21"/>
      <c r="F46" s="22">
        <f t="shared" ref="F46:F50" si="7">((D46*100)/$D$59)</f>
        <v>0</v>
      </c>
      <c r="G46" s="22">
        <f t="shared" ref="G46:G50" si="8">((D46*100)/$D$66)</f>
        <v>0</v>
      </c>
      <c r="H46" s="36"/>
      <c r="I46" s="24"/>
    </row>
    <row r="47" spans="1:9" ht="45">
      <c r="A47" s="21" t="s">
        <v>86</v>
      </c>
      <c r="B47" s="27" t="s">
        <v>87</v>
      </c>
      <c r="C47" s="28">
        <f>11617+1</f>
        <v>11618</v>
      </c>
      <c r="D47" s="29">
        <f>3284024+490</f>
        <v>3284514</v>
      </c>
      <c r="E47" s="29">
        <f>3283737+490</f>
        <v>3284227</v>
      </c>
      <c r="F47" s="22">
        <f>D47/D59*100</f>
        <v>14.281898382975964</v>
      </c>
      <c r="G47" s="22">
        <f>D47/D66*100</f>
        <v>14.281898382975964</v>
      </c>
      <c r="H47" s="36"/>
      <c r="I47" s="24"/>
    </row>
    <row r="48" spans="1:9" ht="45">
      <c r="A48" s="35" t="s">
        <v>88</v>
      </c>
      <c r="B48" s="27" t="s">
        <v>89</v>
      </c>
      <c r="C48" s="28">
        <v>27</v>
      </c>
      <c r="D48" s="29">
        <f>638305-26600</f>
        <v>611705</v>
      </c>
      <c r="E48" s="29">
        <f>638305-26600</f>
        <v>611705</v>
      </c>
      <c r="F48" s="22">
        <f>D48/D59*100</f>
        <v>2.659848199873196</v>
      </c>
      <c r="G48" s="22">
        <f>D48/D66*100</f>
        <v>2.659848199873196</v>
      </c>
      <c r="H48" s="36"/>
      <c r="I48" s="24"/>
    </row>
    <row r="49" spans="1:9" ht="15.75">
      <c r="A49" s="26" t="s">
        <v>46</v>
      </c>
      <c r="B49" s="34" t="s">
        <v>60</v>
      </c>
      <c r="C49" s="20"/>
      <c r="D49" s="21"/>
      <c r="E49" s="21"/>
      <c r="F49" s="22">
        <f t="shared" si="7"/>
        <v>0</v>
      </c>
      <c r="G49" s="22">
        <f t="shared" si="8"/>
        <v>0</v>
      </c>
      <c r="H49" s="36"/>
      <c r="I49" s="24"/>
    </row>
    <row r="50" spans="1:9">
      <c r="A50" s="30" t="s">
        <v>48</v>
      </c>
      <c r="B50" s="27" t="s">
        <v>80</v>
      </c>
      <c r="C50" s="28"/>
      <c r="D50" s="29"/>
      <c r="E50" s="29"/>
      <c r="F50" s="22">
        <f t="shared" si="7"/>
        <v>0</v>
      </c>
      <c r="G50" s="22">
        <f t="shared" si="8"/>
        <v>0</v>
      </c>
      <c r="H50" s="36"/>
      <c r="I50" s="24"/>
    </row>
    <row r="51" spans="1:9">
      <c r="A51" s="30" t="s">
        <v>90</v>
      </c>
      <c r="B51" s="31" t="s">
        <v>91</v>
      </c>
      <c r="C51" s="28">
        <v>227</v>
      </c>
      <c r="D51" s="29">
        <v>345550</v>
      </c>
      <c r="E51" s="29">
        <v>345550</v>
      </c>
      <c r="F51" s="22">
        <f>D51/D59*100</f>
        <v>1.502538879796933</v>
      </c>
      <c r="G51" s="22">
        <f>D51/D66*100</f>
        <v>1.502538879796933</v>
      </c>
      <c r="H51" s="36"/>
      <c r="I51" s="24"/>
    </row>
    <row r="52" spans="1:9">
      <c r="A52" s="30" t="s">
        <v>92</v>
      </c>
      <c r="B52" s="11" t="s">
        <v>93</v>
      </c>
      <c r="C52" s="11">
        <v>211</v>
      </c>
      <c r="D52" s="38">
        <v>243964</v>
      </c>
      <c r="E52" s="38">
        <v>243964</v>
      </c>
      <c r="F52" s="22">
        <f>D52/D59*100</f>
        <v>1.0608172341796527</v>
      </c>
      <c r="G52" s="22">
        <f>D52/D66*100</f>
        <v>1.0608172341796527</v>
      </c>
      <c r="H52" s="36"/>
      <c r="I52" s="24"/>
    </row>
    <row r="53" spans="1:9">
      <c r="A53" s="38"/>
      <c r="B53" s="11" t="s">
        <v>94</v>
      </c>
      <c r="C53" s="28">
        <v>47</v>
      </c>
      <c r="D53" s="29">
        <v>31265</v>
      </c>
      <c r="E53" s="29">
        <v>31265</v>
      </c>
      <c r="F53" s="22">
        <f>D53/D59*100</f>
        <v>0.13594813507987588</v>
      </c>
      <c r="G53" s="22">
        <f>D53/D66*100</f>
        <v>0.13594813507987588</v>
      </c>
      <c r="H53" s="36"/>
      <c r="I53" s="24"/>
    </row>
    <row r="54" spans="1:9">
      <c r="A54" s="26"/>
      <c r="B54" s="27" t="s">
        <v>95</v>
      </c>
      <c r="C54" s="20">
        <v>4</v>
      </c>
      <c r="D54" s="107">
        <f>'directors shareholdings'!B5</f>
        <v>2448</v>
      </c>
      <c r="E54" s="21">
        <f>2905-490</f>
        <v>2415</v>
      </c>
      <c r="F54" s="22">
        <f>D54/D59*100</f>
        <v>1.064452373822281E-2</v>
      </c>
      <c r="G54" s="22">
        <f>D54/D66*100</f>
        <v>1.064452373822281E-2</v>
      </c>
      <c r="H54" s="36"/>
      <c r="I54" s="24"/>
    </row>
    <row r="55" spans="1:9">
      <c r="A55" s="39"/>
      <c r="B55" s="19" t="s">
        <v>96</v>
      </c>
      <c r="C55" s="32">
        <f>SUM(C45:C54)</f>
        <v>12491</v>
      </c>
      <c r="D55" s="32">
        <f>SUM(D45:D54)</f>
        <v>5478471</v>
      </c>
      <c r="E55" s="32">
        <f>SUM(E45:E54)</f>
        <v>5478151</v>
      </c>
      <c r="F55" s="99">
        <f>SUM(F45:F54)</f>
        <v>23.82177884340901</v>
      </c>
      <c r="G55" s="99">
        <f>SUM(G45:G54)</f>
        <v>23.82177884340901</v>
      </c>
      <c r="H55" s="36"/>
      <c r="I55" s="24"/>
    </row>
    <row r="56" spans="1:9">
      <c r="A56" s="39"/>
      <c r="B56" s="19"/>
      <c r="C56" s="20"/>
      <c r="D56" s="21"/>
      <c r="E56" s="21"/>
      <c r="F56" s="22"/>
      <c r="G56" s="22"/>
      <c r="H56" s="36"/>
      <c r="I56" s="24"/>
    </row>
    <row r="57" spans="1:9" ht="28.5">
      <c r="A57" s="40" t="s">
        <v>66</v>
      </c>
      <c r="B57" s="19" t="s">
        <v>97</v>
      </c>
      <c r="C57" s="32">
        <f>C42+C55</f>
        <v>12496</v>
      </c>
      <c r="D57" s="32">
        <f>D42+D55</f>
        <v>7531036</v>
      </c>
      <c r="E57" s="32">
        <f>E42+E55</f>
        <v>7530716</v>
      </c>
      <c r="F57" s="99">
        <f t="shared" ref="F57:G57" si="9">F42+F55</f>
        <v>32.74685109289647</v>
      </c>
      <c r="G57" s="99">
        <f t="shared" si="9"/>
        <v>32.74685109289647</v>
      </c>
      <c r="H57" s="36"/>
      <c r="I57" s="24"/>
    </row>
    <row r="58" spans="1:9">
      <c r="A58" s="39"/>
      <c r="B58" s="19"/>
      <c r="C58" s="20"/>
      <c r="D58" s="21"/>
      <c r="E58" s="21"/>
      <c r="F58" s="22"/>
      <c r="G58" s="22"/>
      <c r="H58" s="23"/>
      <c r="I58" s="24"/>
    </row>
    <row r="59" spans="1:9">
      <c r="A59" s="39"/>
      <c r="B59" s="19" t="s">
        <v>98</v>
      </c>
      <c r="C59" s="32">
        <f>SUM(C27+C57)</f>
        <v>12507</v>
      </c>
      <c r="D59" s="32">
        <f>SUM(D27+D57)</f>
        <v>22997741</v>
      </c>
      <c r="E59" s="32">
        <f>SUM(E27+E57)</f>
        <v>22997421</v>
      </c>
      <c r="F59" s="81">
        <v>100</v>
      </c>
      <c r="G59" s="99">
        <v>100</v>
      </c>
      <c r="H59" s="33"/>
      <c r="I59" s="41"/>
    </row>
    <row r="60" spans="1:9">
      <c r="A60" s="39"/>
      <c r="B60" s="19"/>
      <c r="C60" s="20"/>
      <c r="D60" s="21"/>
      <c r="E60" s="21"/>
      <c r="F60" s="22"/>
      <c r="G60" s="22"/>
      <c r="H60" s="23"/>
      <c r="I60" s="24"/>
    </row>
    <row r="61" spans="1:9" ht="42.75">
      <c r="A61" s="18" t="s">
        <v>99</v>
      </c>
      <c r="B61" s="19" t="s">
        <v>100</v>
      </c>
      <c r="C61" s="28"/>
      <c r="D61" s="29"/>
      <c r="E61" s="29"/>
      <c r="F61" s="22"/>
      <c r="G61" s="22"/>
      <c r="H61" s="36"/>
      <c r="I61" s="36"/>
    </row>
    <row r="62" spans="1:9">
      <c r="A62" s="26">
        <v>1</v>
      </c>
      <c r="B62" s="27" t="s">
        <v>101</v>
      </c>
      <c r="C62" s="27"/>
      <c r="D62" s="27"/>
      <c r="E62" s="27"/>
      <c r="F62" s="27"/>
      <c r="G62" s="22">
        <f>((D62*100)/$D$66)</f>
        <v>0</v>
      </c>
      <c r="H62" s="23"/>
      <c r="I62" s="24">
        <v>0</v>
      </c>
    </row>
    <row r="63" spans="1:9" ht="15.75">
      <c r="A63" s="42">
        <v>2</v>
      </c>
      <c r="B63" s="27" t="s">
        <v>102</v>
      </c>
      <c r="C63" s="27"/>
      <c r="D63" s="27"/>
      <c r="E63" s="27"/>
      <c r="F63" s="27"/>
      <c r="G63" s="22">
        <f>((D63*100)/$D$66)</f>
        <v>0</v>
      </c>
      <c r="H63" s="11"/>
      <c r="I63" s="11"/>
    </row>
    <row r="64" spans="1:9">
      <c r="A64" s="38"/>
      <c r="B64" s="19" t="s">
        <v>103</v>
      </c>
      <c r="C64" s="19">
        <f>SUM(C62+C63)</f>
        <v>0</v>
      </c>
      <c r="D64" s="19">
        <f>SUM(D62+D63)</f>
        <v>0</v>
      </c>
      <c r="E64" s="19">
        <f>SUM(E62+E63)</f>
        <v>0</v>
      </c>
      <c r="F64" s="19"/>
      <c r="G64" s="19">
        <f>((D64*100)/$D$66)</f>
        <v>0</v>
      </c>
      <c r="H64" s="43">
        <f>SUM(H62:H63)</f>
        <v>0</v>
      </c>
      <c r="I64" s="19"/>
    </row>
    <row r="65" spans="1:9">
      <c r="A65" s="38"/>
      <c r="B65" s="11"/>
      <c r="C65" s="11"/>
      <c r="D65" s="38"/>
      <c r="E65" s="38"/>
      <c r="F65" s="24"/>
      <c r="G65" s="24"/>
      <c r="H65" s="44"/>
      <c r="I65" s="24"/>
    </row>
    <row r="66" spans="1:9" ht="15.75">
      <c r="A66" s="25"/>
      <c r="B66" s="25" t="s">
        <v>172</v>
      </c>
      <c r="C66" s="25">
        <f>SUM(C59+C64)</f>
        <v>12507</v>
      </c>
      <c r="D66" s="25">
        <f>SUM(D59+D64)</f>
        <v>22997741</v>
      </c>
      <c r="E66" s="25">
        <f>SUM(E59+E64)</f>
        <v>22997421</v>
      </c>
      <c r="F66" s="71">
        <f t="shared" ref="F66:G66" si="10">SUM(F59+F64)</f>
        <v>100</v>
      </c>
      <c r="G66" s="71">
        <f t="shared" si="10"/>
        <v>100</v>
      </c>
      <c r="H66" s="45">
        <f>SUM(H27+H64)</f>
        <v>0</v>
      </c>
      <c r="I66" s="41">
        <f>((H66*100)/D66)</f>
        <v>0</v>
      </c>
    </row>
  </sheetData>
  <mergeCells count="6">
    <mergeCell ref="A1:I1"/>
    <mergeCell ref="A2:C2"/>
    <mergeCell ref="D2:E2"/>
    <mergeCell ref="F2:I2"/>
    <mergeCell ref="F3:G3"/>
    <mergeCell ref="H3:I3"/>
  </mergeCells>
  <pageMargins left="0.5" right="0.5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7"/>
  <sheetViews>
    <sheetView workbookViewId="0"/>
  </sheetViews>
  <sheetFormatPr defaultRowHeight="15"/>
  <cols>
    <col min="2" max="2" width="29.85546875" customWidth="1"/>
    <col min="3" max="3" width="14.28515625" customWidth="1"/>
    <col min="4" max="4" width="15.140625" customWidth="1"/>
    <col min="6" max="6" width="15.85546875" customWidth="1"/>
    <col min="7" max="7" width="13.42578125" customWidth="1"/>
    <col min="9" max="9" width="12.5703125" customWidth="1"/>
    <col min="11" max="11" width="12.140625" customWidth="1"/>
    <col min="12" max="12" width="28.7109375" customWidth="1"/>
  </cols>
  <sheetData>
    <row r="1" spans="1:12" s="48" customFormat="1" ht="15.75">
      <c r="A1" s="46" t="s">
        <v>104</v>
      </c>
      <c r="B1" s="47" t="s">
        <v>105</v>
      </c>
      <c r="E1" s="49"/>
      <c r="F1" s="50"/>
      <c r="G1" s="51"/>
    </row>
    <row r="2" spans="1:12" s="48" customFormat="1" ht="15.75">
      <c r="A2" s="52"/>
      <c r="B2" s="47" t="s">
        <v>106</v>
      </c>
      <c r="E2" s="49"/>
      <c r="F2" s="50"/>
      <c r="G2" s="51"/>
    </row>
    <row r="3" spans="1:12" s="48" customFormat="1" ht="15.75">
      <c r="A3" s="52"/>
      <c r="E3" s="49"/>
      <c r="F3" s="50"/>
      <c r="G3" s="51"/>
    </row>
    <row r="4" spans="1:12" s="48" customFormat="1" ht="94.5" customHeight="1">
      <c r="A4" s="134" t="s">
        <v>107</v>
      </c>
      <c r="B4" s="136" t="s">
        <v>108</v>
      </c>
      <c r="C4" s="131" t="s">
        <v>109</v>
      </c>
      <c r="D4" s="131"/>
      <c r="E4" s="131" t="s">
        <v>110</v>
      </c>
      <c r="F4" s="131"/>
      <c r="G4" s="131"/>
      <c r="H4" s="132" t="s">
        <v>111</v>
      </c>
      <c r="I4" s="132"/>
      <c r="J4" s="131" t="s">
        <v>112</v>
      </c>
      <c r="K4" s="132"/>
      <c r="L4" s="53" t="s">
        <v>113</v>
      </c>
    </row>
    <row r="5" spans="1:12" s="48" customFormat="1" ht="110.25">
      <c r="A5" s="135"/>
      <c r="B5" s="136"/>
      <c r="C5" s="82" t="s">
        <v>114</v>
      </c>
      <c r="D5" s="82" t="s">
        <v>115</v>
      </c>
      <c r="E5" s="54" t="s">
        <v>116</v>
      </c>
      <c r="F5" s="55" t="s">
        <v>117</v>
      </c>
      <c r="G5" s="55" t="s">
        <v>118</v>
      </c>
      <c r="H5" s="55" t="s">
        <v>119</v>
      </c>
      <c r="I5" s="55" t="s">
        <v>120</v>
      </c>
      <c r="J5" s="55" t="s">
        <v>121</v>
      </c>
      <c r="K5" s="55" t="s">
        <v>122</v>
      </c>
      <c r="L5" s="55"/>
    </row>
    <row r="6" spans="1:12" s="48" customFormat="1" ht="15.75">
      <c r="A6" s="56" t="s">
        <v>30</v>
      </c>
      <c r="B6" s="56" t="s">
        <v>31</v>
      </c>
      <c r="C6" s="56" t="s">
        <v>32</v>
      </c>
      <c r="D6" s="56" t="s">
        <v>33</v>
      </c>
      <c r="E6" s="56" t="s">
        <v>34</v>
      </c>
      <c r="F6" s="56" t="s">
        <v>123</v>
      </c>
      <c r="G6" s="56" t="s">
        <v>36</v>
      </c>
      <c r="H6" s="56" t="s">
        <v>37</v>
      </c>
      <c r="I6" s="56" t="s">
        <v>124</v>
      </c>
      <c r="J6" s="56" t="s">
        <v>125</v>
      </c>
      <c r="K6" s="56" t="s">
        <v>126</v>
      </c>
      <c r="L6" s="56" t="s">
        <v>127</v>
      </c>
    </row>
    <row r="7" spans="1:12" s="48" customFormat="1" ht="15.75">
      <c r="A7" s="57">
        <v>1</v>
      </c>
      <c r="B7" s="58" t="s">
        <v>173</v>
      </c>
      <c r="C7" s="57">
        <v>11367510</v>
      </c>
      <c r="D7" s="59">
        <f>+C7/L26*100</f>
        <v>49.428811290639374</v>
      </c>
      <c r="E7" s="60"/>
      <c r="F7" s="59">
        <f t="shared" ref="F7:F17" si="0">((E7/C7)*100)</f>
        <v>0</v>
      </c>
      <c r="G7" s="61">
        <f>((E7*100)/'[1]Table (I)(a)'!$D$69)</f>
        <v>0</v>
      </c>
      <c r="H7" s="62">
        <v>763359</v>
      </c>
      <c r="I7" s="62">
        <v>100</v>
      </c>
      <c r="J7" s="62">
        <v>0</v>
      </c>
      <c r="K7" s="62">
        <v>0</v>
      </c>
      <c r="L7" s="68">
        <f>+(C7+H7)/L27*100</f>
        <v>42.122143521147834</v>
      </c>
    </row>
    <row r="8" spans="1:12" s="48" customFormat="1" ht="15.75">
      <c r="A8" s="57">
        <v>2</v>
      </c>
      <c r="B8" s="58" t="s">
        <v>174</v>
      </c>
      <c r="C8" s="57">
        <v>1649820</v>
      </c>
      <c r="D8" s="59">
        <f>+C8/L26*100</f>
        <v>7.1738350301449181</v>
      </c>
      <c r="E8" s="60"/>
      <c r="F8" s="59">
        <f>((E8/C8)*100)</f>
        <v>0</v>
      </c>
      <c r="G8" s="61">
        <f>((E8*100)/'[1]Table (I)(a)'!$D$69)</f>
        <v>0</v>
      </c>
      <c r="H8" s="62">
        <v>0</v>
      </c>
      <c r="I8" s="87"/>
      <c r="J8" s="87"/>
      <c r="K8" s="87"/>
      <c r="L8" s="68">
        <f>+(C8+H8)/L27*100</f>
        <v>5.7286872708014664</v>
      </c>
    </row>
    <row r="9" spans="1:12" s="48" customFormat="1" ht="15.75">
      <c r="A9" s="57">
        <v>3</v>
      </c>
      <c r="B9" s="58" t="s">
        <v>129</v>
      </c>
      <c r="C9" s="57">
        <v>1619820</v>
      </c>
      <c r="D9" s="59">
        <f>+C9/L26*100</f>
        <v>7.0433874353137558</v>
      </c>
      <c r="E9" s="60"/>
      <c r="F9" s="59">
        <f>((E9/C9)*100)</f>
        <v>0</v>
      </c>
      <c r="G9" s="61">
        <f>((E9*100)/'[1]Table (I)(a)'!$D$69)</f>
        <v>0</v>
      </c>
      <c r="H9" s="62">
        <v>0</v>
      </c>
      <c r="I9" s="87"/>
      <c r="J9" s="87"/>
      <c r="K9" s="87"/>
      <c r="L9" s="68">
        <f>+(C9+H9)/L27*100</f>
        <v>5.6245179564980612</v>
      </c>
    </row>
    <row r="10" spans="1:12" s="48" customFormat="1" ht="15.75">
      <c r="A10" s="57">
        <v>4</v>
      </c>
      <c r="B10" s="58" t="s">
        <v>130</v>
      </c>
      <c r="C10" s="57">
        <v>538854</v>
      </c>
      <c r="D10" s="59">
        <f>+C10/L26*100</f>
        <v>2.3430736088383637</v>
      </c>
      <c r="E10" s="60"/>
      <c r="F10" s="59">
        <f t="shared" si="0"/>
        <v>0</v>
      </c>
      <c r="G10" s="61">
        <f>((E10*100)/'[1]Table (I)(a)'!$D$69)</f>
        <v>0</v>
      </c>
      <c r="H10" s="62">
        <v>0</v>
      </c>
      <c r="I10" s="87"/>
      <c r="J10" s="87"/>
      <c r="K10" s="87"/>
      <c r="L10" s="68">
        <f>+(C10+H10)/L27*100</f>
        <v>1.8710683896549039</v>
      </c>
    </row>
    <row r="11" spans="1:12" s="48" customFormat="1" ht="15.75">
      <c r="A11" s="57">
        <v>5</v>
      </c>
      <c r="B11" s="58" t="s">
        <v>131</v>
      </c>
      <c r="C11" s="57">
        <v>236741</v>
      </c>
      <c r="D11" s="59">
        <f>+C11/L26*100</f>
        <v>1.02940980159747</v>
      </c>
      <c r="E11" s="60"/>
      <c r="F11" s="59">
        <f t="shared" si="0"/>
        <v>0</v>
      </c>
      <c r="G11" s="61">
        <f>((E11*100)/'[1]Table (I)(a)'!$D$69)</f>
        <v>0</v>
      </c>
      <c r="H11" s="62">
        <v>0</v>
      </c>
      <c r="I11" s="87"/>
      <c r="J11" s="87"/>
      <c r="K11" s="87"/>
      <c r="L11" s="68">
        <f>+(C11+H11)/L27*100</f>
        <v>0.82203825458341506</v>
      </c>
    </row>
    <row r="12" spans="1:12" s="48" customFormat="1" ht="15.75">
      <c r="A12" s="57">
        <v>6</v>
      </c>
      <c r="B12" s="58" t="s">
        <v>133</v>
      </c>
      <c r="C12" s="57">
        <v>53600</v>
      </c>
      <c r="D12" s="59">
        <f>+C12/L26*100</f>
        <v>0.23306636943167591</v>
      </c>
      <c r="E12" s="60"/>
      <c r="F12" s="59">
        <f t="shared" si="0"/>
        <v>0</v>
      </c>
      <c r="G12" s="61">
        <f>((E12*100)/'[1]Table (I)(a)'!$D$69)</f>
        <v>0</v>
      </c>
      <c r="H12" s="62">
        <v>0</v>
      </c>
      <c r="I12" s="87"/>
      <c r="J12" s="87"/>
      <c r="K12" s="87"/>
      <c r="L12" s="68">
        <f>+(C12+H12)/L27*100</f>
        <v>0.1861158415554173</v>
      </c>
    </row>
    <row r="13" spans="1:12" s="48" customFormat="1" ht="15.75">
      <c r="A13" s="57">
        <v>7</v>
      </c>
      <c r="B13" s="58" t="s">
        <v>134</v>
      </c>
      <c r="C13" s="57">
        <v>90</v>
      </c>
      <c r="D13" s="59">
        <f>+C13/L26*100</f>
        <v>3.9134278449348572E-4</v>
      </c>
      <c r="E13" s="60"/>
      <c r="F13" s="59">
        <f t="shared" si="0"/>
        <v>0</v>
      </c>
      <c r="G13" s="61">
        <f>((E13*100)/'[1]Table (I)(a)'!$D$69)</f>
        <v>0</v>
      </c>
      <c r="H13" s="62">
        <v>0</v>
      </c>
      <c r="I13" s="87"/>
      <c r="J13" s="87"/>
      <c r="K13" s="87"/>
      <c r="L13" s="68">
        <f>+(C13+H13)/L27*100</f>
        <v>3.1250794291021563E-4</v>
      </c>
    </row>
    <row r="14" spans="1:12" s="48" customFormat="1" ht="15.75">
      <c r="A14" s="57">
        <v>8</v>
      </c>
      <c r="B14" s="58" t="s">
        <v>135</v>
      </c>
      <c r="C14" s="57">
        <v>90</v>
      </c>
      <c r="D14" s="59">
        <f>+C14/L26*100</f>
        <v>3.9134278449348572E-4</v>
      </c>
      <c r="E14" s="60"/>
      <c r="F14" s="59">
        <f t="shared" si="0"/>
        <v>0</v>
      </c>
      <c r="G14" s="61">
        <f>((E14*100)/'[1]Table (I)(a)'!$D$69)</f>
        <v>0</v>
      </c>
      <c r="H14" s="62">
        <v>0</v>
      </c>
      <c r="I14" s="87"/>
      <c r="J14" s="87"/>
      <c r="K14" s="87"/>
      <c r="L14" s="68">
        <f>+(C14+H14)/L27*100</f>
        <v>3.1250794291021563E-4</v>
      </c>
    </row>
    <row r="15" spans="1:12" s="48" customFormat="1" ht="15.75">
      <c r="A15" s="57">
        <v>9</v>
      </c>
      <c r="B15" s="58" t="s">
        <v>132</v>
      </c>
      <c r="C15" s="57">
        <v>60</v>
      </c>
      <c r="D15" s="59">
        <f>+C15/L26*100</f>
        <v>2.608951896623238E-4</v>
      </c>
      <c r="E15" s="60"/>
      <c r="F15" s="59">
        <f t="shared" si="0"/>
        <v>0</v>
      </c>
      <c r="G15" s="61">
        <f>((E15*100)/'[1]Table (I)(a)'!$D$69)</f>
        <v>0</v>
      </c>
      <c r="H15" s="62">
        <v>0</v>
      </c>
      <c r="I15" s="87"/>
      <c r="J15" s="87"/>
      <c r="K15" s="87"/>
      <c r="L15" s="68">
        <f>+(C15+H15)/L27*100</f>
        <v>2.0833862860681043E-4</v>
      </c>
    </row>
    <row r="16" spans="1:12" s="48" customFormat="1" ht="15.75">
      <c r="A16" s="57">
        <v>10</v>
      </c>
      <c r="B16" s="58" t="s">
        <v>136</v>
      </c>
      <c r="C16" s="57">
        <v>60</v>
      </c>
      <c r="D16" s="59">
        <f>+C16/L26*100</f>
        <v>2.608951896623238E-4</v>
      </c>
      <c r="E16" s="60"/>
      <c r="F16" s="59">
        <f t="shared" si="0"/>
        <v>0</v>
      </c>
      <c r="G16" s="61">
        <f>((E16*100)/'[1]Table (I)(a)'!$D$69)</f>
        <v>0</v>
      </c>
      <c r="H16" s="62">
        <v>0</v>
      </c>
      <c r="I16" s="87"/>
      <c r="J16" s="87"/>
      <c r="K16" s="87"/>
      <c r="L16" s="68">
        <f>+(C16+H16)/L27*100</f>
        <v>2.0833862860681043E-4</v>
      </c>
    </row>
    <row r="17" spans="1:12" s="48" customFormat="1" ht="15.75">
      <c r="A17" s="57">
        <v>11</v>
      </c>
      <c r="B17" s="58" t="s">
        <v>137</v>
      </c>
      <c r="C17" s="57">
        <v>60</v>
      </c>
      <c r="D17" s="59">
        <f>+C17/L26*100</f>
        <v>2.608951896623238E-4</v>
      </c>
      <c r="E17" s="60"/>
      <c r="F17" s="59">
        <f t="shared" si="0"/>
        <v>0</v>
      </c>
      <c r="G17" s="61">
        <f>((E17*100)/'[1]Table (I)(a)'!$D$69)</f>
        <v>0</v>
      </c>
      <c r="H17" s="62">
        <v>0</v>
      </c>
      <c r="I17" s="87"/>
      <c r="J17" s="87"/>
      <c r="K17" s="87"/>
      <c r="L17" s="68">
        <f>+(C17+H17)/L27*100</f>
        <v>2.0833862860681043E-4</v>
      </c>
    </row>
    <row r="18" spans="1:12" s="48" customFormat="1" ht="15.75">
      <c r="A18" s="57"/>
      <c r="B18" s="58" t="s">
        <v>68</v>
      </c>
      <c r="C18" s="57" t="s">
        <v>68</v>
      </c>
      <c r="D18" s="59"/>
      <c r="E18" s="60"/>
      <c r="F18" s="59"/>
      <c r="G18" s="61"/>
      <c r="H18" s="87"/>
      <c r="I18" s="87"/>
      <c r="J18" s="87"/>
      <c r="K18" s="87"/>
      <c r="L18" s="68"/>
    </row>
    <row r="19" spans="1:12" s="64" customFormat="1" ht="15.75">
      <c r="A19" s="133" t="s">
        <v>138</v>
      </c>
      <c r="B19" s="133"/>
      <c r="C19" s="83">
        <f>SUM(C7:C18)</f>
        <v>15466705</v>
      </c>
      <c r="D19" s="63">
        <f t="shared" ref="D19:L19" si="1">SUM(D7:D18)</f>
        <v>67.253148907103551</v>
      </c>
      <c r="E19" s="84">
        <f t="shared" si="1"/>
        <v>0</v>
      </c>
      <c r="F19" s="84">
        <f t="shared" si="1"/>
        <v>0</v>
      </c>
      <c r="G19" s="84">
        <f t="shared" si="1"/>
        <v>0</v>
      </c>
      <c r="H19" s="85">
        <f t="shared" si="1"/>
        <v>763359</v>
      </c>
      <c r="I19" s="85">
        <f t="shared" si="1"/>
        <v>100</v>
      </c>
      <c r="J19" s="85">
        <f t="shared" si="1"/>
        <v>0</v>
      </c>
      <c r="K19" s="85">
        <f t="shared" si="1"/>
        <v>0</v>
      </c>
      <c r="L19" s="63">
        <f t="shared" si="1"/>
        <v>56.355821266012747</v>
      </c>
    </row>
    <row r="21" spans="1:12">
      <c r="A21" s="9" t="s">
        <v>139</v>
      </c>
    </row>
    <row r="26" spans="1:12">
      <c r="L26">
        <f>+'Table I (a)'!D66</f>
        <v>22997741</v>
      </c>
    </row>
    <row r="27" spans="1:12">
      <c r="L27">
        <f>+L26+763359+5038168</f>
        <v>28799268</v>
      </c>
    </row>
  </sheetData>
  <mergeCells count="7">
    <mergeCell ref="J4:K4"/>
    <mergeCell ref="A19:B19"/>
    <mergeCell ref="A4:A5"/>
    <mergeCell ref="C4:D4"/>
    <mergeCell ref="E4:G4"/>
    <mergeCell ref="H4:I4"/>
    <mergeCell ref="B4:B5"/>
  </mergeCells>
  <pageMargins left="0.5" right="0.5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G7" sqref="G7"/>
    </sheetView>
  </sheetViews>
  <sheetFormatPr defaultRowHeight="15"/>
  <cols>
    <col min="2" max="2" width="41.7109375" customWidth="1"/>
    <col min="4" max="4" width="24.140625" customWidth="1"/>
    <col min="5" max="5" width="12.7109375" customWidth="1"/>
    <col min="6" max="6" width="14.42578125" customWidth="1"/>
    <col min="7" max="7" width="15" customWidth="1"/>
    <col min="8" max="8" width="14.7109375" customWidth="1"/>
    <col min="9" max="9" width="23.5703125" customWidth="1"/>
  </cols>
  <sheetData>
    <row r="1" spans="1:9" s="48" customFormat="1" ht="15.75">
      <c r="A1" s="46" t="s">
        <v>140</v>
      </c>
      <c r="B1" s="47" t="s">
        <v>105</v>
      </c>
    </row>
    <row r="2" spans="1:9" s="48" customFormat="1" ht="15.75">
      <c r="A2" s="52"/>
      <c r="B2" s="47" t="s">
        <v>141</v>
      </c>
    </row>
    <row r="3" spans="1:9" s="48" customFormat="1" ht="15.75">
      <c r="A3" s="52"/>
    </row>
    <row r="4" spans="1:9" s="48" customFormat="1" ht="15.75" customHeight="1">
      <c r="A4" s="132" t="s">
        <v>107</v>
      </c>
      <c r="B4" s="139" t="s">
        <v>108</v>
      </c>
      <c r="C4" s="131" t="s">
        <v>114</v>
      </c>
      <c r="D4" s="131" t="s">
        <v>142</v>
      </c>
      <c r="E4" s="131" t="s">
        <v>111</v>
      </c>
      <c r="F4" s="131"/>
      <c r="G4" s="131" t="s">
        <v>112</v>
      </c>
      <c r="H4" s="131"/>
      <c r="I4" s="131" t="s">
        <v>143</v>
      </c>
    </row>
    <row r="5" spans="1:9" s="48" customFormat="1" ht="94.5">
      <c r="A5" s="132"/>
      <c r="B5" s="140"/>
      <c r="C5" s="131"/>
      <c r="D5" s="131"/>
      <c r="E5" s="65" t="s">
        <v>119</v>
      </c>
      <c r="F5" s="65" t="s">
        <v>144</v>
      </c>
      <c r="G5" s="65" t="s">
        <v>121</v>
      </c>
      <c r="H5" s="65" t="s">
        <v>145</v>
      </c>
      <c r="I5" s="131"/>
    </row>
    <row r="6" spans="1:9" s="48" customFormat="1" ht="15.75">
      <c r="A6" s="66">
        <v>1</v>
      </c>
      <c r="B6" s="67" t="s">
        <v>184</v>
      </c>
      <c r="C6" s="66">
        <v>1840025</v>
      </c>
      <c r="D6" s="68">
        <f>+C6/I13*100</f>
        <v>8.000894522640289</v>
      </c>
      <c r="E6" s="62">
        <v>0</v>
      </c>
      <c r="F6" s="62">
        <v>0</v>
      </c>
      <c r="G6" s="62">
        <v>0</v>
      </c>
      <c r="H6" s="62">
        <v>0</v>
      </c>
      <c r="I6" s="96">
        <f>(C6+G6)/I14*100</f>
        <v>6.3891380850374393</v>
      </c>
    </row>
    <row r="7" spans="1:9" s="48" customFormat="1" ht="15.75">
      <c r="A7" s="66">
        <v>2</v>
      </c>
      <c r="B7" s="95" t="s">
        <v>178</v>
      </c>
      <c r="C7" s="66">
        <v>0</v>
      </c>
      <c r="D7" s="98">
        <v>0</v>
      </c>
      <c r="E7" s="62">
        <v>0</v>
      </c>
      <c r="F7" s="62">
        <v>0</v>
      </c>
      <c r="G7" s="62">
        <v>5038168</v>
      </c>
      <c r="H7" s="62">
        <v>100</v>
      </c>
      <c r="I7" s="96">
        <f>(C7+G7)/I14*100</f>
        <v>17.494083530178614</v>
      </c>
    </row>
    <row r="8" spans="1:9" s="48" customFormat="1" ht="15.75">
      <c r="A8" s="137" t="s">
        <v>138</v>
      </c>
      <c r="B8" s="138"/>
      <c r="C8" s="70">
        <f t="shared" ref="C8:I8" si="0">SUM(C6:C7)</f>
        <v>1840025</v>
      </c>
      <c r="D8" s="71">
        <f t="shared" si="0"/>
        <v>8.000894522640289</v>
      </c>
      <c r="E8" s="25">
        <f t="shared" si="0"/>
        <v>0</v>
      </c>
      <c r="F8" s="25">
        <f t="shared" si="0"/>
        <v>0</v>
      </c>
      <c r="G8" s="25">
        <f t="shared" si="0"/>
        <v>5038168</v>
      </c>
      <c r="H8" s="25">
        <f t="shared" si="0"/>
        <v>100</v>
      </c>
      <c r="I8" s="97">
        <f t="shared" si="0"/>
        <v>23.883221615216051</v>
      </c>
    </row>
    <row r="9" spans="1:9" s="48" customFormat="1" ht="15.75">
      <c r="A9"/>
      <c r="B9"/>
      <c r="C9"/>
      <c r="D9"/>
      <c r="E9"/>
      <c r="F9"/>
      <c r="G9"/>
      <c r="H9"/>
      <c r="I9"/>
    </row>
    <row r="10" spans="1:9" s="48" customFormat="1" ht="15.75">
      <c r="A10"/>
      <c r="B10"/>
      <c r="C10"/>
      <c r="D10"/>
      <c r="E10"/>
      <c r="F10"/>
      <c r="G10"/>
      <c r="H10"/>
      <c r="I10"/>
    </row>
    <row r="11" spans="1:9" s="48" customFormat="1" ht="15.75">
      <c r="A11"/>
      <c r="B11"/>
      <c r="C11"/>
      <c r="D11"/>
      <c r="E11"/>
      <c r="F11"/>
      <c r="G11"/>
      <c r="H11"/>
      <c r="I11"/>
    </row>
    <row r="13" spans="1:9">
      <c r="I13">
        <f>+'Promoter &amp; Promoter Group I (b)'!L26</f>
        <v>22997741</v>
      </c>
    </row>
    <row r="14" spans="1:9">
      <c r="I14">
        <f>+'Promoter &amp; Promoter Group I (b)'!L27</f>
        <v>28799268</v>
      </c>
    </row>
  </sheetData>
  <mergeCells count="8">
    <mergeCell ref="A8:B8"/>
    <mergeCell ref="I4:I5"/>
    <mergeCell ref="A4:A5"/>
    <mergeCell ref="B4:B5"/>
    <mergeCell ref="C4:C5"/>
    <mergeCell ref="D4:D5"/>
    <mergeCell ref="E4:F4"/>
    <mergeCell ref="G4:H4"/>
  </mergeCells>
  <conditionalFormatting sqref="D9:D11 D6:D7">
    <cfRule type="cellIs" dxfId="6" priority="4" stopIfTrue="1" operator="lessThan">
      <formula>1</formula>
    </cfRule>
  </conditionalFormatting>
  <pageMargins left="0.5" right="0.5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"/>
  <sheetViews>
    <sheetView workbookViewId="0">
      <selection activeCell="I6" sqref="I6"/>
    </sheetView>
  </sheetViews>
  <sheetFormatPr defaultRowHeight="15"/>
  <cols>
    <col min="2" max="2" width="46.85546875" customWidth="1"/>
    <col min="3" max="3" width="9.5703125" customWidth="1"/>
    <col min="4" max="4" width="27" customWidth="1"/>
    <col min="5" max="5" width="10.5703125" customWidth="1"/>
    <col min="6" max="6" width="13" customWidth="1"/>
    <col min="7" max="7" width="11.5703125" customWidth="1"/>
    <col min="8" max="8" width="13.7109375" customWidth="1"/>
    <col min="9" max="9" width="24.140625" customWidth="1"/>
  </cols>
  <sheetData>
    <row r="1" spans="1:9" s="48" customFormat="1" ht="15.75">
      <c r="A1" s="46" t="s">
        <v>146</v>
      </c>
      <c r="B1" s="47" t="s">
        <v>147</v>
      </c>
    </row>
    <row r="2" spans="1:9" s="48" customFormat="1" ht="15.75">
      <c r="A2" s="52"/>
      <c r="B2" s="47" t="s">
        <v>148</v>
      </c>
    </row>
    <row r="3" spans="1:9" s="48" customFormat="1" ht="15.75">
      <c r="A3" s="52"/>
    </row>
    <row r="4" spans="1:9" s="48" customFormat="1" ht="15.75" customHeight="1">
      <c r="A4" s="132" t="s">
        <v>107</v>
      </c>
      <c r="B4" s="131" t="s">
        <v>149</v>
      </c>
      <c r="C4" s="131" t="s">
        <v>150</v>
      </c>
      <c r="D4" s="131" t="s">
        <v>151</v>
      </c>
      <c r="E4" s="131" t="s">
        <v>111</v>
      </c>
      <c r="F4" s="131"/>
      <c r="G4" s="131" t="s">
        <v>112</v>
      </c>
      <c r="H4" s="131"/>
      <c r="I4" s="131" t="s">
        <v>175</v>
      </c>
    </row>
    <row r="5" spans="1:9" s="48" customFormat="1" ht="110.25">
      <c r="A5" s="132"/>
      <c r="B5" s="131"/>
      <c r="C5" s="131"/>
      <c r="D5" s="131"/>
      <c r="E5" s="82" t="s">
        <v>152</v>
      </c>
      <c r="F5" s="82" t="s">
        <v>153</v>
      </c>
      <c r="G5" s="82" t="s">
        <v>121</v>
      </c>
      <c r="H5" s="82" t="s">
        <v>154</v>
      </c>
      <c r="I5" s="131"/>
    </row>
    <row r="6" spans="1:9" s="48" customFormat="1" ht="15.75">
      <c r="A6" s="66">
        <v>1</v>
      </c>
      <c r="B6" s="67" t="s">
        <v>184</v>
      </c>
      <c r="C6" s="66">
        <f>'Public I (c) (i)'!C6</f>
        <v>1840025</v>
      </c>
      <c r="D6" s="68">
        <f>+C6/I11*100</f>
        <v>8.000894522640289</v>
      </c>
      <c r="E6" s="62">
        <v>0</v>
      </c>
      <c r="F6" s="62">
        <v>0</v>
      </c>
      <c r="G6" s="62">
        <v>0</v>
      </c>
      <c r="H6" s="62">
        <v>0</v>
      </c>
      <c r="I6" s="68">
        <f>(G6+C6)/I12*100</f>
        <v>6.3891380850374393</v>
      </c>
    </row>
    <row r="7" spans="1:9" s="48" customFormat="1" ht="15.75">
      <c r="A7" s="66">
        <v>2</v>
      </c>
      <c r="B7" s="95" t="s">
        <v>178</v>
      </c>
      <c r="C7" s="66">
        <v>0</v>
      </c>
      <c r="D7" s="68">
        <v>0</v>
      </c>
      <c r="E7" s="62">
        <v>0</v>
      </c>
      <c r="F7" s="62">
        <v>0</v>
      </c>
      <c r="G7" s="42">
        <v>5038168</v>
      </c>
      <c r="H7" s="42">
        <v>100</v>
      </c>
      <c r="I7" s="68">
        <f>(G7+C7)/I12*100</f>
        <v>17.494083530178614</v>
      </c>
    </row>
    <row r="8" spans="1:9" s="48" customFormat="1" ht="15.75">
      <c r="A8" s="133" t="s">
        <v>138</v>
      </c>
      <c r="B8" s="133"/>
      <c r="C8" s="70">
        <f t="shared" ref="C8:I8" si="0">SUM(C6:C7)</f>
        <v>1840025</v>
      </c>
      <c r="D8" s="71">
        <f t="shared" si="0"/>
        <v>8.000894522640289</v>
      </c>
      <c r="E8" s="70">
        <f t="shared" si="0"/>
        <v>0</v>
      </c>
      <c r="F8" s="70">
        <f t="shared" si="0"/>
        <v>0</v>
      </c>
      <c r="G8" s="70">
        <f t="shared" si="0"/>
        <v>5038168</v>
      </c>
      <c r="H8" s="70">
        <f t="shared" si="0"/>
        <v>100</v>
      </c>
      <c r="I8" s="71">
        <f t="shared" si="0"/>
        <v>23.883221615216051</v>
      </c>
    </row>
    <row r="9" spans="1:9" s="48" customFormat="1" ht="15.75">
      <c r="A9"/>
      <c r="B9"/>
      <c r="C9"/>
      <c r="D9"/>
      <c r="E9"/>
      <c r="F9"/>
      <c r="G9"/>
      <c r="H9"/>
      <c r="I9"/>
    </row>
    <row r="11" spans="1:9">
      <c r="I11">
        <f>+'Public I (c) (i)'!I13</f>
        <v>22997741</v>
      </c>
    </row>
    <row r="12" spans="1:9">
      <c r="I12">
        <f>+'Public I (c) (i)'!I14</f>
        <v>28799268</v>
      </c>
    </row>
  </sheetData>
  <mergeCells count="8">
    <mergeCell ref="A8:B8"/>
    <mergeCell ref="I4:I5"/>
    <mergeCell ref="A4:A5"/>
    <mergeCell ref="B4:B5"/>
    <mergeCell ref="C4:C5"/>
    <mergeCell ref="D4:D5"/>
    <mergeCell ref="E4:F4"/>
    <mergeCell ref="G4:H4"/>
  </mergeCells>
  <conditionalFormatting sqref="D9 D6:D7">
    <cfRule type="cellIs" dxfId="5" priority="12" stopIfTrue="1" operator="lessThan">
      <formula>1</formula>
    </cfRule>
  </conditionalFormatting>
  <conditionalFormatting sqref="D9">
    <cfRule type="cellIs" dxfId="4" priority="10" stopIfTrue="1" operator="lessThan">
      <formula>1</formula>
    </cfRule>
  </conditionalFormatting>
  <conditionalFormatting sqref="D7">
    <cfRule type="cellIs" dxfId="3" priority="3" stopIfTrue="1" operator="lessThan">
      <formula>1</formula>
    </cfRule>
  </conditionalFormatting>
  <conditionalFormatting sqref="D7">
    <cfRule type="cellIs" dxfId="2" priority="2" stopIfTrue="1" operator="lessThan">
      <formula>1</formula>
    </cfRule>
  </conditionalFormatting>
  <conditionalFormatting sqref="D7">
    <cfRule type="cellIs" dxfId="1" priority="1" stopIfTrue="1" operator="lessThan">
      <formula>1</formula>
    </cfRule>
  </conditionalFormatting>
  <pageMargins left="0.5" right="0.5" top="0.75" bottom="0.75" header="0.3" footer="0.3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B10" sqref="B10"/>
    </sheetView>
  </sheetViews>
  <sheetFormatPr defaultRowHeight="15.75"/>
  <cols>
    <col min="1" max="1" width="9.140625" style="52"/>
    <col min="2" max="2" width="46.42578125" style="48" customWidth="1"/>
    <col min="3" max="3" width="15" style="48" customWidth="1"/>
    <col min="4" max="4" width="34.42578125" style="48" customWidth="1"/>
    <col min="5" max="5" width="26.5703125" style="48" customWidth="1"/>
    <col min="6" max="6" width="13" style="48" customWidth="1"/>
    <col min="7" max="7" width="11.5703125" style="48" customWidth="1"/>
    <col min="8" max="8" width="13.7109375" style="48" customWidth="1"/>
    <col min="9" max="9" width="24.140625" style="48" customWidth="1"/>
    <col min="10" max="16384" width="9.140625" style="48"/>
  </cols>
  <sheetData>
    <row r="1" spans="1:5">
      <c r="A1" s="46" t="s">
        <v>155</v>
      </c>
      <c r="B1" s="141" t="s">
        <v>156</v>
      </c>
      <c r="C1" s="141"/>
      <c r="D1" s="141"/>
      <c r="E1" s="141"/>
    </row>
    <row r="2" spans="1:5" ht="16.5" thickBot="1"/>
    <row r="3" spans="1:5" ht="78.75">
      <c r="A3" s="72" t="s">
        <v>107</v>
      </c>
      <c r="B3" s="73" t="s">
        <v>108</v>
      </c>
      <c r="C3" s="74" t="s">
        <v>157</v>
      </c>
      <c r="D3" s="74" t="s">
        <v>158</v>
      </c>
      <c r="E3" s="74" t="s">
        <v>176</v>
      </c>
    </row>
    <row r="4" spans="1:5" ht="15.75" customHeight="1">
      <c r="A4" s="66">
        <v>1</v>
      </c>
      <c r="B4" s="69" t="s">
        <v>128</v>
      </c>
      <c r="C4" s="66">
        <v>404955</v>
      </c>
      <c r="D4" s="68">
        <f>+C4/E17*100</f>
        <v>1.7608468588284389</v>
      </c>
      <c r="E4" s="68" t="s">
        <v>177</v>
      </c>
    </row>
    <row r="5" spans="1:5">
      <c r="A5" s="66">
        <v>2</v>
      </c>
      <c r="B5" s="69" t="s">
        <v>129</v>
      </c>
      <c r="C5" s="66">
        <v>404955</v>
      </c>
      <c r="D5" s="68">
        <f>+C5/E17*100</f>
        <v>1.7608468588284389</v>
      </c>
      <c r="E5" s="68" t="s">
        <v>177</v>
      </c>
    </row>
    <row r="6" spans="1:5">
      <c r="A6" s="66">
        <v>3</v>
      </c>
      <c r="B6" s="69" t="s">
        <v>159</v>
      </c>
      <c r="C6" s="66">
        <v>23</v>
      </c>
      <c r="D6" s="68">
        <f>+C6/E17*100</f>
        <v>1.0000982270389078E-4</v>
      </c>
      <c r="E6" s="68" t="s">
        <v>177</v>
      </c>
    </row>
    <row r="7" spans="1:5">
      <c r="A7" s="66">
        <v>4</v>
      </c>
      <c r="B7" s="69" t="s">
        <v>160</v>
      </c>
      <c r="C7" s="66">
        <v>15</v>
      </c>
      <c r="D7" s="68">
        <f>+C7/E17*100</f>
        <v>6.522379741558095E-5</v>
      </c>
      <c r="E7" s="68" t="s">
        <v>177</v>
      </c>
    </row>
    <row r="8" spans="1:5">
      <c r="A8" s="66">
        <v>5</v>
      </c>
      <c r="B8" s="69" t="s">
        <v>136</v>
      </c>
      <c r="C8" s="66">
        <v>15</v>
      </c>
      <c r="D8" s="68">
        <f>+C8/E17*100</f>
        <v>6.522379741558095E-5</v>
      </c>
      <c r="E8" s="68" t="s">
        <v>177</v>
      </c>
    </row>
    <row r="9" spans="1:5">
      <c r="A9" s="66">
        <v>6</v>
      </c>
      <c r="B9" s="69" t="s">
        <v>135</v>
      </c>
      <c r="C9" s="66">
        <v>22</v>
      </c>
      <c r="D9" s="68">
        <f>+C9/E17*100</f>
        <v>9.5661569542852053E-5</v>
      </c>
      <c r="E9" s="68" t="s">
        <v>177</v>
      </c>
    </row>
    <row r="10" spans="1:5">
      <c r="A10" s="66">
        <v>7</v>
      </c>
      <c r="B10" s="69" t="s">
        <v>137</v>
      </c>
      <c r="C10" s="66">
        <v>15</v>
      </c>
      <c r="D10" s="68">
        <f>+C10/E17*100</f>
        <v>6.522379741558095E-5</v>
      </c>
      <c r="E10" s="68" t="s">
        <v>177</v>
      </c>
    </row>
    <row r="11" spans="1:5">
      <c r="A11" s="66"/>
      <c r="B11" s="69"/>
      <c r="C11" s="66"/>
      <c r="D11" s="68"/>
      <c r="E11" s="68"/>
    </row>
    <row r="12" spans="1:5">
      <c r="A12" s="133" t="s">
        <v>138</v>
      </c>
      <c r="B12" s="133"/>
      <c r="C12" s="70">
        <f>SUM(C4:C10)</f>
        <v>810000</v>
      </c>
      <c r="D12" s="71">
        <f>SUM(D4:D10)</f>
        <v>3.5220850604413707</v>
      </c>
      <c r="E12" s="68" t="s">
        <v>177</v>
      </c>
    </row>
    <row r="17" spans="5:5">
      <c r="E17">
        <f>+'Public I(c)(ii)'!I11</f>
        <v>22997741</v>
      </c>
    </row>
  </sheetData>
  <mergeCells count="2">
    <mergeCell ref="B1:E1"/>
    <mergeCell ref="A12:B12"/>
  </mergeCells>
  <pageMargins left="0.5" right="0.5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C17" sqref="C17"/>
    </sheetView>
  </sheetViews>
  <sheetFormatPr defaultRowHeight="15.75"/>
  <cols>
    <col min="1" max="1" width="9.140625" style="52"/>
    <col min="2" max="2" width="20.7109375" style="48" customWidth="1"/>
    <col min="3" max="3" width="18.28515625" style="48" customWidth="1"/>
    <col min="4" max="4" width="16.85546875" style="48" customWidth="1"/>
    <col min="5" max="5" width="42.85546875" style="48" customWidth="1"/>
    <col min="6" max="16384" width="9.140625" style="48"/>
  </cols>
  <sheetData>
    <row r="1" spans="1:5">
      <c r="A1" s="46" t="s">
        <v>161</v>
      </c>
      <c r="B1" s="141" t="s">
        <v>162</v>
      </c>
      <c r="C1" s="141"/>
      <c r="D1" s="141"/>
    </row>
    <row r="3" spans="1:5" ht="16.5" thickBot="1"/>
    <row r="4" spans="1:5" ht="78.75">
      <c r="A4" s="72" t="s">
        <v>107</v>
      </c>
      <c r="B4" s="74" t="s">
        <v>163</v>
      </c>
      <c r="C4" s="74" t="s">
        <v>164</v>
      </c>
      <c r="D4" s="74" t="s">
        <v>165</v>
      </c>
      <c r="E4" s="74" t="s">
        <v>166</v>
      </c>
    </row>
    <row r="5" spans="1:5">
      <c r="A5" s="66">
        <v>1</v>
      </c>
      <c r="B5" s="69"/>
      <c r="C5" s="66"/>
      <c r="D5" s="66"/>
      <c r="E5" s="68">
        <f>((D5*100)/'[2]Table (I)(a)'!$D$69)</f>
        <v>0</v>
      </c>
    </row>
    <row r="6" spans="1:5">
      <c r="A6" s="66">
        <v>2</v>
      </c>
      <c r="B6" s="69"/>
      <c r="C6" s="66"/>
      <c r="D6" s="66"/>
      <c r="E6" s="68">
        <f>((D6*100)/'[2]Table (I)(a)'!$D$69)</f>
        <v>0</v>
      </c>
    </row>
    <row r="7" spans="1:5">
      <c r="A7" s="66">
        <v>3</v>
      </c>
      <c r="B7" s="69"/>
      <c r="C7" s="66"/>
      <c r="D7" s="66"/>
      <c r="E7" s="68">
        <f>((D7*100)/'[2]Table (I)(a)'!$D$69)</f>
        <v>0</v>
      </c>
    </row>
    <row r="8" spans="1:5">
      <c r="A8" s="66">
        <v>4</v>
      </c>
      <c r="B8" s="69"/>
      <c r="C8" s="66"/>
      <c r="D8" s="66"/>
      <c r="E8" s="68">
        <f>((D8*100)/'[2]Table (I)(a)'!$D$69)</f>
        <v>0</v>
      </c>
    </row>
    <row r="9" spans="1:5">
      <c r="A9" s="66">
        <v>5</v>
      </c>
      <c r="B9" s="69"/>
      <c r="C9" s="66"/>
      <c r="D9" s="66"/>
      <c r="E9" s="68">
        <f>((D9*100)/'[2]Table (I)(a)'!$D$69)</f>
        <v>0</v>
      </c>
    </row>
    <row r="10" spans="1:5">
      <c r="A10" s="66">
        <v>6</v>
      </c>
      <c r="B10" s="69"/>
      <c r="C10" s="66"/>
      <c r="D10" s="66"/>
      <c r="E10" s="68">
        <f>((D10*100)/'[2]Table (I)(a)'!$D$69)</f>
        <v>0</v>
      </c>
    </row>
    <row r="11" spans="1:5">
      <c r="A11" s="66">
        <v>7</v>
      </c>
      <c r="B11" s="69"/>
      <c r="C11" s="66"/>
      <c r="D11" s="66"/>
      <c r="E11" s="68">
        <f>((D11*100)/'[2]Table (I)(a)'!$D$69)</f>
        <v>0</v>
      </c>
    </row>
    <row r="12" spans="1:5">
      <c r="A12" s="66">
        <v>8</v>
      </c>
      <c r="B12" s="69"/>
      <c r="C12" s="66"/>
      <c r="D12" s="66"/>
      <c r="E12" s="68">
        <f>((D12*100)/'[2]Table (I)(a)'!$D$69)</f>
        <v>0</v>
      </c>
    </row>
    <row r="13" spans="1:5">
      <c r="A13" s="66">
        <v>9</v>
      </c>
      <c r="B13" s="69"/>
      <c r="C13" s="66"/>
      <c r="D13" s="66"/>
      <c r="E13" s="68">
        <f>((D13*100)/'[2]Table (I)(a)'!$D$69)</f>
        <v>0</v>
      </c>
    </row>
    <row r="14" spans="1:5">
      <c r="A14" s="66"/>
      <c r="B14" s="69"/>
      <c r="C14" s="66"/>
      <c r="D14" s="66"/>
      <c r="E14" s="68"/>
    </row>
    <row r="15" spans="1:5">
      <c r="A15" s="42"/>
      <c r="B15" s="62"/>
      <c r="C15" s="42"/>
      <c r="D15" s="42"/>
      <c r="E15" s="68"/>
    </row>
    <row r="16" spans="1:5">
      <c r="A16" s="133" t="s">
        <v>138</v>
      </c>
      <c r="B16" s="133"/>
      <c r="C16" s="70">
        <f>SUM(C5:C13)</f>
        <v>0</v>
      </c>
      <c r="D16" s="70">
        <f>SUM(D5:D13)</f>
        <v>0</v>
      </c>
      <c r="E16" s="68">
        <f>((D16*100)/'[2]Table (I)(a)'!$D$69)</f>
        <v>0</v>
      </c>
    </row>
  </sheetData>
  <mergeCells count="2">
    <mergeCell ref="B1:D1"/>
    <mergeCell ref="A16:B16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topLeftCell="P1" workbookViewId="0">
      <selection activeCell="P1" sqref="P1"/>
    </sheetView>
  </sheetViews>
  <sheetFormatPr defaultRowHeight="15"/>
  <cols>
    <col min="3" max="3" width="15.7109375" customWidth="1"/>
    <col min="4" max="4" width="18.140625" customWidth="1"/>
    <col min="5" max="5" width="43.7109375" customWidth="1"/>
  </cols>
  <sheetData>
    <row r="1" spans="1:5" ht="15.75">
      <c r="A1" s="46" t="s">
        <v>167</v>
      </c>
      <c r="B1" s="141" t="s">
        <v>168</v>
      </c>
      <c r="C1" s="141"/>
      <c r="D1" s="141"/>
      <c r="E1" s="141"/>
    </row>
    <row r="2" spans="1:5" ht="15.75">
      <c r="A2" s="52"/>
      <c r="B2" s="141" t="s">
        <v>169</v>
      </c>
      <c r="C2" s="141"/>
      <c r="D2" s="141"/>
      <c r="E2" s="141"/>
    </row>
    <row r="3" spans="1:5" ht="16.5" thickBot="1">
      <c r="A3" s="52"/>
      <c r="B3" s="48"/>
      <c r="C3" s="48"/>
      <c r="D3" s="48"/>
      <c r="E3" s="48"/>
    </row>
    <row r="4" spans="1:5" ht="79.5" thickBot="1">
      <c r="A4" s="75" t="s">
        <v>107</v>
      </c>
      <c r="B4" s="76" t="s">
        <v>170</v>
      </c>
      <c r="C4" s="76" t="s">
        <v>163</v>
      </c>
      <c r="D4" s="76" t="s">
        <v>171</v>
      </c>
      <c r="E4" s="76" t="s">
        <v>166</v>
      </c>
    </row>
    <row r="5" spans="1:5" ht="15.75">
      <c r="A5" s="66">
        <v>1</v>
      </c>
      <c r="B5" s="69"/>
      <c r="C5" s="66"/>
      <c r="D5" s="66"/>
      <c r="E5" s="68">
        <f>((D5*100)/'[2]Table (I)(a)'!$D$69)</f>
        <v>0</v>
      </c>
    </row>
    <row r="6" spans="1:5" ht="15.75">
      <c r="A6" s="66">
        <v>2</v>
      </c>
      <c r="B6" s="69"/>
      <c r="C6" s="66"/>
      <c r="D6" s="66"/>
      <c r="E6" s="68">
        <f>((D6*100)/'[2]Table (I)(a)'!$D$69)</f>
        <v>0</v>
      </c>
    </row>
    <row r="7" spans="1:5" ht="15.75">
      <c r="A7" s="66">
        <v>3</v>
      </c>
      <c r="B7" s="69"/>
      <c r="C7" s="66"/>
      <c r="D7" s="66"/>
      <c r="E7" s="68">
        <f>((D7*100)/'[2]Table (I)(a)'!$D$69)</f>
        <v>0</v>
      </c>
    </row>
    <row r="8" spans="1:5" ht="15.75">
      <c r="A8" s="66">
        <v>4</v>
      </c>
      <c r="B8" s="69"/>
      <c r="C8" s="66"/>
      <c r="D8" s="66"/>
      <c r="E8" s="68">
        <f>((D8*100)/'[2]Table (I)(a)'!$D$69)</f>
        <v>0</v>
      </c>
    </row>
    <row r="9" spans="1:5" ht="15.75">
      <c r="A9" s="66">
        <v>5</v>
      </c>
      <c r="B9" s="69"/>
      <c r="C9" s="66"/>
      <c r="D9" s="66"/>
      <c r="E9" s="68">
        <f>((D9*100)/'[2]Table (I)(a)'!$D$69)</f>
        <v>0</v>
      </c>
    </row>
    <row r="10" spans="1:5" ht="15.75">
      <c r="A10" s="66">
        <v>6</v>
      </c>
      <c r="B10" s="69"/>
      <c r="C10" s="66"/>
      <c r="D10" s="66"/>
      <c r="E10" s="68">
        <f>((D10*100)/'[2]Table (I)(a)'!$D$69)</f>
        <v>0</v>
      </c>
    </row>
    <row r="11" spans="1:5" ht="15.75">
      <c r="A11" s="66">
        <v>7</v>
      </c>
      <c r="B11" s="69"/>
      <c r="C11" s="66"/>
      <c r="D11" s="66"/>
      <c r="E11" s="68">
        <f>((D11*100)/'[2]Table (I)(a)'!$D$69)</f>
        <v>0</v>
      </c>
    </row>
    <row r="12" spans="1:5" ht="15.75">
      <c r="A12" s="66">
        <v>8</v>
      </c>
      <c r="B12" s="69"/>
      <c r="C12" s="66"/>
      <c r="D12" s="66"/>
      <c r="E12" s="68">
        <f>((D12*100)/'[2]Table (I)(a)'!$D$69)</f>
        <v>0</v>
      </c>
    </row>
    <row r="13" spans="1:5" ht="15.75">
      <c r="A13" s="66">
        <v>9</v>
      </c>
      <c r="B13" s="69"/>
      <c r="C13" s="66"/>
      <c r="D13" s="66"/>
      <c r="E13" s="68">
        <f>((D13*100)/'[2]Table (I)(a)'!$D$69)</f>
        <v>0</v>
      </c>
    </row>
    <row r="14" spans="1:5" ht="15.75">
      <c r="A14" s="77" t="s">
        <v>138</v>
      </c>
      <c r="B14" s="78"/>
      <c r="C14" s="70"/>
      <c r="D14" s="70">
        <f>SUM(D5:D13)</f>
        <v>0</v>
      </c>
      <c r="E14" s="71">
        <f>((D14*100)/'[2]Table (I)(a)'!$D$69)</f>
        <v>0</v>
      </c>
    </row>
  </sheetData>
  <mergeCells count="2">
    <mergeCell ref="B1:E1"/>
    <mergeCell ref="B2:E2"/>
  </mergeCells>
  <conditionalFormatting sqref="E5:E14">
    <cfRule type="cellIs" dxfId="0" priority="1" stopIfTrue="1" operator="lessThan">
      <formula>1</formula>
    </cfRule>
  </conditionalFormatting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B7" sqref="B7"/>
    </sheetView>
  </sheetViews>
  <sheetFormatPr defaultRowHeight="15"/>
  <cols>
    <col min="1" max="1" width="35.28515625" customWidth="1"/>
  </cols>
  <sheetData>
    <row r="1" spans="1:3">
      <c r="A1" s="100" t="s">
        <v>185</v>
      </c>
      <c r="B1" s="101">
        <v>2100</v>
      </c>
    </row>
    <row r="2" spans="1:3">
      <c r="A2" s="102" t="s">
        <v>186</v>
      </c>
      <c r="B2" s="103">
        <v>33</v>
      </c>
    </row>
    <row r="3" spans="1:3">
      <c r="A3" s="102" t="s">
        <v>187</v>
      </c>
      <c r="B3" s="103">
        <v>100</v>
      </c>
    </row>
    <row r="4" spans="1:3">
      <c r="A4" s="102" t="s">
        <v>188</v>
      </c>
      <c r="B4" s="103">
        <v>215</v>
      </c>
    </row>
    <row r="5" spans="1:3">
      <c r="B5" s="105">
        <f>SUM(B1:B4)</f>
        <v>2448</v>
      </c>
      <c r="C5">
        <v>2938</v>
      </c>
    </row>
    <row r="6" spans="1:3">
      <c r="B6" s="106">
        <v>1</v>
      </c>
      <c r="C6" s="104">
        <f>+C5-B5</f>
        <v>490</v>
      </c>
    </row>
    <row r="7" spans="1:3">
      <c r="B7" s="104">
        <f>B5+C6</f>
        <v>2938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introductory sub table I (a)</vt:lpstr>
      <vt:lpstr>Table I (a)</vt:lpstr>
      <vt:lpstr>Promoter &amp; Promoter Group I (b)</vt:lpstr>
      <vt:lpstr>Public I (c) (i)</vt:lpstr>
      <vt:lpstr>Public I(c)(ii)</vt:lpstr>
      <vt:lpstr>lock-in-shares I(d)</vt:lpstr>
      <vt:lpstr>DR Details II(a)</vt:lpstr>
      <vt:lpstr>DR Holdings II(b)</vt:lpstr>
      <vt:lpstr>directors shareholdings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2014-08-18T03:42:25Z</dcterms:modified>
</cp:coreProperties>
</file>