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</sheets>
  <externalReferences>
    <externalReference r:id="rId9"/>
    <externalReference r:id="rId10"/>
  </externalReferences>
  <calcPr calcId="152511"/>
</workbook>
</file>

<file path=xl/calcChain.xml><?xml version="1.0" encoding="utf-8"?>
<calcChain xmlns="http://schemas.openxmlformats.org/spreadsheetml/2006/main">
  <c r="J24" i="3" l="1"/>
  <c r="K24" i="3"/>
  <c r="L26" i="3"/>
  <c r="L27" i="3" s="1"/>
  <c r="K23" i="3" s="1"/>
  <c r="K25" i="3" l="1"/>
  <c r="J25" i="3"/>
  <c r="C12" i="6"/>
  <c r="D46" i="2"/>
  <c r="D54" i="2"/>
  <c r="C70" i="2"/>
  <c r="C7" i="5"/>
  <c r="C7" i="4"/>
  <c r="C7" i="3"/>
  <c r="E10" i="2"/>
  <c r="D10" i="2"/>
  <c r="C6" i="5" l="1"/>
  <c r="C8" i="5" s="1"/>
  <c r="H8" i="5"/>
  <c r="G8" i="5"/>
  <c r="F8" i="5"/>
  <c r="E8" i="5"/>
  <c r="H8" i="4"/>
  <c r="F8" i="4"/>
  <c r="K19" i="3"/>
  <c r="J19" i="3"/>
  <c r="I19" i="3"/>
  <c r="H19" i="3"/>
  <c r="E19" i="3"/>
  <c r="D26" i="1"/>
  <c r="C26" i="1"/>
  <c r="D19" i="1"/>
  <c r="C19" i="1"/>
  <c r="G8" i="4"/>
  <c r="E8" i="4"/>
  <c r="C8" i="4"/>
  <c r="C19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H64" i="2"/>
  <c r="E64" i="2"/>
  <c r="D64" i="2"/>
  <c r="C64" i="2"/>
  <c r="E55" i="2"/>
  <c r="D55" i="2"/>
  <c r="C55" i="2"/>
  <c r="E41" i="2"/>
  <c r="D41" i="2"/>
  <c r="C41" i="2"/>
  <c r="H25" i="2"/>
  <c r="E25" i="2"/>
  <c r="D25" i="2"/>
  <c r="C25" i="2"/>
  <c r="H14" i="2"/>
  <c r="E14" i="2"/>
  <c r="D14" i="2"/>
  <c r="C14" i="2"/>
  <c r="I10" i="2"/>
  <c r="I8" i="2"/>
  <c r="B26" i="1"/>
  <c r="B19" i="1"/>
  <c r="B12" i="1"/>
  <c r="D14" i="8"/>
  <c r="E14" i="8" s="1"/>
  <c r="E13" i="8"/>
  <c r="E12" i="8"/>
  <c r="E11" i="8"/>
  <c r="E10" i="8"/>
  <c r="E9" i="8"/>
  <c r="E8" i="8"/>
  <c r="E7" i="8"/>
  <c r="E6" i="8"/>
  <c r="E5" i="8"/>
  <c r="D16" i="7"/>
  <c r="E16" i="7" s="1"/>
  <c r="C16" i="7"/>
  <c r="E13" i="7"/>
  <c r="E12" i="7"/>
  <c r="E11" i="7"/>
  <c r="E10" i="7"/>
  <c r="E9" i="7"/>
  <c r="E8" i="7"/>
  <c r="E7" i="7"/>
  <c r="E6" i="7"/>
  <c r="E5" i="7"/>
  <c r="E27" i="2" l="1"/>
  <c r="D27" i="2"/>
  <c r="C27" i="2"/>
  <c r="F19" i="3"/>
  <c r="D57" i="2"/>
  <c r="C57" i="2"/>
  <c r="E57" i="2"/>
  <c r="G19" i="3"/>
  <c r="I14" i="2"/>
  <c r="H27" i="2"/>
  <c r="E59" i="2" l="1"/>
  <c r="E66" i="2" s="1"/>
  <c r="C59" i="2"/>
  <c r="C66" i="2" s="1"/>
  <c r="D59" i="2"/>
  <c r="F51" i="2" s="1"/>
  <c r="G13" i="4"/>
  <c r="F54" i="2"/>
  <c r="F47" i="2"/>
  <c r="F31" i="2"/>
  <c r="F39" i="2"/>
  <c r="F48" i="2"/>
  <c r="F19" i="2"/>
  <c r="F21" i="2"/>
  <c r="F45" i="2"/>
  <c r="H66" i="2"/>
  <c r="I27" i="2"/>
  <c r="F11" i="2" l="1"/>
  <c r="F33" i="2"/>
  <c r="F35" i="2"/>
  <c r="F49" i="2"/>
  <c r="F17" i="2"/>
  <c r="F8" i="2"/>
  <c r="F44" i="2"/>
  <c r="F52" i="2"/>
  <c r="F53" i="2"/>
  <c r="F20" i="2"/>
  <c r="F34" i="2"/>
  <c r="F12" i="2"/>
  <c r="F18" i="2"/>
  <c r="F25" i="2"/>
  <c r="D66" i="2"/>
  <c r="F38" i="2"/>
  <c r="F37" i="2"/>
  <c r="F22" i="2"/>
  <c r="F9" i="2"/>
  <c r="F10" i="2"/>
  <c r="F36" i="2"/>
  <c r="F46" i="2"/>
  <c r="F50" i="2"/>
  <c r="F32" i="2"/>
  <c r="G52" i="2"/>
  <c r="G53" i="2" l="1"/>
  <c r="F55" i="2"/>
  <c r="F14" i="2"/>
  <c r="F27" i="2" s="1"/>
  <c r="G34" i="2"/>
  <c r="G35" i="2"/>
  <c r="G19" i="2"/>
  <c r="G9" i="2"/>
  <c r="G10" i="2"/>
  <c r="G48" i="2"/>
  <c r="G18" i="2"/>
  <c r="G12" i="2"/>
  <c r="G62" i="2"/>
  <c r="G17" i="2"/>
  <c r="G46" i="2"/>
  <c r="G39" i="2"/>
  <c r="G37" i="2"/>
  <c r="G63" i="2"/>
  <c r="I66" i="2"/>
  <c r="G45" i="2"/>
  <c r="G21" i="2"/>
  <c r="G20" i="2"/>
  <c r="G33" i="2"/>
  <c r="G64" i="2"/>
  <c r="G38" i="2"/>
  <c r="G49" i="2"/>
  <c r="G36" i="2"/>
  <c r="G50" i="2"/>
  <c r="D7" i="3"/>
  <c r="F41" i="2"/>
  <c r="F57" i="2" s="1"/>
  <c r="F66" i="2" s="1"/>
  <c r="G25" i="2"/>
  <c r="G22" i="2"/>
  <c r="G11" i="2"/>
  <c r="G8" i="2"/>
  <c r="G31" i="2"/>
  <c r="G44" i="2"/>
  <c r="G47" i="2"/>
  <c r="G51" i="2"/>
  <c r="G54" i="2"/>
  <c r="G32" i="2"/>
  <c r="D13" i="3"/>
  <c r="D17" i="3" l="1"/>
  <c r="I13" i="4"/>
  <c r="D16" i="3"/>
  <c r="G55" i="2"/>
  <c r="G41" i="2"/>
  <c r="G14" i="2"/>
  <c r="G27" i="2" s="1"/>
  <c r="D10" i="3"/>
  <c r="D15" i="3"/>
  <c r="D12" i="3"/>
  <c r="D8" i="3"/>
  <c r="D9" i="3"/>
  <c r="L14" i="3"/>
  <c r="D14" i="3"/>
  <c r="D11" i="3"/>
  <c r="L13" i="3"/>
  <c r="L7" i="3"/>
  <c r="I23" i="3" s="1"/>
  <c r="I11" i="5" l="1"/>
  <c r="D6" i="5" s="1"/>
  <c r="D6" i="4"/>
  <c r="D7" i="4"/>
  <c r="G57" i="2"/>
  <c r="G66" i="2" s="1"/>
  <c r="D19" i="3"/>
  <c r="L15" i="3"/>
  <c r="L16" i="3"/>
  <c r="L8" i="3"/>
  <c r="L11" i="3"/>
  <c r="L12" i="3"/>
  <c r="I14" i="4"/>
  <c r="G14" i="4" s="1"/>
  <c r="L17" i="3"/>
  <c r="L9" i="3"/>
  <c r="L10" i="3"/>
  <c r="E17" i="6" l="1"/>
  <c r="D6" i="6" s="1"/>
  <c r="D8" i="4"/>
  <c r="D7" i="5"/>
  <c r="D8" i="5" s="1"/>
  <c r="D8" i="6"/>
  <c r="D11" i="6"/>
  <c r="D5" i="6"/>
  <c r="D4" i="6"/>
  <c r="D9" i="6"/>
  <c r="I12" i="5"/>
  <c r="I6" i="5" s="1"/>
  <c r="I7" i="4"/>
  <c r="L19" i="3"/>
  <c r="I6" i="4"/>
  <c r="I8" i="4" s="1"/>
  <c r="I7" i="5"/>
  <c r="D7" i="6" l="1"/>
  <c r="D10" i="6"/>
  <c r="I8" i="5"/>
  <c r="D12" i="6" l="1"/>
</calcChain>
</file>

<file path=xl/sharedStrings.xml><?xml version="1.0" encoding="utf-8"?>
<sst xmlns="http://schemas.openxmlformats.org/spreadsheetml/2006/main" count="257" uniqueCount="188">
  <si>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</si>
  <si>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</si>
  <si>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</si>
  <si>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</si>
  <si>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</si>
  <si>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</si>
  <si>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</si>
  <si>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</si>
  <si>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</si>
  <si>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</si>
  <si>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</si>
  <si>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</si>
  <si>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</si>
  <si>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</si>
  <si>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</si>
  <si>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</si>
  <si>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</si>
  <si>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</si>
  <si>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</si>
  <si>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</si>
  <si>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</si>
  <si>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</si>
  <si>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</si>
  <si>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</si>
  <si>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</si>
  <si>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</si>
  <si>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</si>
  <si>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</si>
  <si>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</si>
  <si>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</si>
  <si>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</si>
  <si>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</si>
  <si>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</si>
  <si>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</si>
  <si>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</si>
  <si>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</si>
  <si>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</si>
  <si>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</si>
  <si>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</si>
  <si>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</si>
  <si>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</si>
  <si>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</si>
  <si>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</si>
  <si>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</si>
  <si>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</si>
  <si>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</si>
  <si>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</si>
  <si>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</si>
  <si>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</si>
  <si>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</si>
  <si>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</si>
  <si>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</si>
  <si>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</si>
  <si>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</si>
  <si>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</si>
  <si>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</si>
  <si>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</si>
  <si>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</si>
  <si>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</si>
  <si>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</si>
  <si>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</si>
  <si>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</si>
  <si>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</si>
  <si>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</si>
  <si>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</si>
  <si>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</si>
  <si>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</si>
  <si>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</si>
  <si>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</si>
  <si>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</si>
  <si>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</si>
  <si>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</si>
  <si>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</si>
  <si>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</si>
  <si>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</si>
  <si>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</si>
  <si>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</si>
  <si>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</si>
  <si>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</si>
  <si>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</si>
  <si>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</si>
  <si>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</si>
  <si>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</si>
  <si>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</si>
  <si>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</si>
  <si>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</si>
  <si>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</si>
  <si>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</si>
  <si>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</si>
  <si>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</si>
  <si>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</si>
  <si>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</si>
  <si>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</si>
  <si>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</si>
  <si>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</si>
  <si>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</si>
  <si>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</si>
  <si>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</si>
  <si>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</si>
  <si>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</si>
  <si>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</si>
  <si>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</si>
  <si>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</si>
  <si>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</si>
  <si>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</si>
  <si>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</si>
  <si>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</si>
  <si>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</si>
  <si>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</si>
  <si>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</si>
  <si>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</si>
  <si>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</si>
  <si>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</si>
  <si>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</si>
  <si>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</si>
  <si>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</si>
  <si>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</si>
  <si>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</si>
  <si>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</si>
  <si>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</si>
  <si>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</si>
  <si>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</si>
  <si>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</si>
  <si>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</si>
  <si>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</si>
  <si>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</si>
  <si>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</si>
  <si>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</si>
  <si>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</si>
  <si>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</si>
  <si>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</si>
  <si>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</si>
  <si>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</si>
  <si>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</si>
  <si>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</si>
  <si>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</si>
  <si>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</si>
  <si>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</si>
  <si>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</si>
  <si>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</si>
  <si>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</si>
  <si>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</si>
  <si>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</si>
  <si>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</si>
  <si>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</si>
  <si>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</si>
  <si>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</si>
  <si>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</si>
  <si>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</si>
  <si>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</si>
  <si>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</si>
  <si>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</si>
  <si>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</si>
  <si>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</si>
  <si>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</si>
  <si>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</si>
  <si>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</si>
  <si>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</si>
  <si>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</si>
  <si>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</si>
  <si>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</si>
  <si>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</si>
  <si>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</si>
  <si>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</si>
  <si>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</si>
  <si>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</si>
  <si>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</si>
  <si>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</si>
  <si>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</si>
  <si>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</si>
  <si>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</si>
  <si>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</si>
  <si>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</si>
  <si>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</si>
  <si>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</si>
  <si>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</si>
  <si>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</si>
  <si>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</si>
  <si>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</si>
  <si>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</si>
  <si>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</si>
  <si>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</si>
  <si>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Scrip Code-533104, Name of the scrip-GLOBUSSPR, class of security: Equity</t>
  </si>
  <si>
    <t>SBI EMERGING BUSINESSES FUND</t>
  </si>
  <si>
    <t>Templeton Strategic Emerging Markets Fund IV LDC</t>
  </si>
  <si>
    <t>Quarter ended: 31st Dec, 2014</t>
  </si>
  <si>
    <t>Foreign Companies</t>
  </si>
  <si>
    <t xml:space="preserve">CHANDBAGH INVESTMENTS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</si>
</sst>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37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1" fillId="0" borderId="5" xfId="0" applyNumberFormat="1" applyFont="1" applyBorder="1" applyAlignment="1" applyProtection="1">
      <alignment horizontal="center"/>
    </xf>
    <xf numFmtId="164" fontId="0" fillId="0" borderId="0" xfId="1" applyFont="1"/>
    <xf numFmtId="164" fontId="0" fillId="0" borderId="0" xfId="0" applyNumberFormat="1"/>
    <xf numFmtId="10" fontId="0" fillId="0" borderId="0" xfId="2" applyNumberFormat="1" applyFont="1"/>
    <xf numFmtId="0" fontId="12" fillId="0" borderId="5" xfId="0" applyFont="1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9" fillId="0" borderId="15" xfId="0" applyFont="1" applyBorder="1" applyAlignment="1" applyProtection="1">
      <alignment vertical="top"/>
    </xf>
    <xf numFmtId="0" fontId="9" fillId="0" borderId="17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top"/>
    </xf>
    <xf numFmtId="0" fontId="9" fillId="0" borderId="19" xfId="0" applyFont="1" applyBorder="1" applyAlignment="1" applyProtection="1">
      <alignment horizontal="center" vertical="top"/>
    </xf>
    <xf numFmtId="0" fontId="15" fillId="0" borderId="0" xfId="0" applyFont="1" applyAlignment="1" applyProtection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7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osh\GAL\GLOBUS%20IPO%202\POST%20LISTING\BSE\JUNE%202013\intime%20data\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ntosh\GAL\GLOBUS%20IPO%202\POST%20LISTING\BSE\JUNE%202013\Clause35Q-June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sqref="A1:D1"/>
    </sheetView>
  </sheetViews>
  <sheetFormatPr defaultColWidth="32.140625" defaultRowHeight="15" x14ac:dyDescent="0.25"/>
  <cols>
    <col min="1" max="1" width="32.28515625" customWidth="1"/>
  </cols>
  <sheetData>
    <row r="1" spans="1:4" ht="19.5" thickBot="1" x14ac:dyDescent="0.35">
      <c r="A1" s="112" t="s">
        <v>17</v>
      </c>
      <c r="B1" s="113"/>
      <c r="C1" s="113"/>
      <c r="D1" s="114"/>
    </row>
    <row r="2" spans="1:4" ht="15.75" thickBot="1" x14ac:dyDescent="0.3"/>
    <row r="3" spans="1:4" x14ac:dyDescent="0.25">
      <c r="A3" s="109" t="s">
        <v>0</v>
      </c>
      <c r="B3" s="110"/>
      <c r="C3" s="110"/>
      <c r="D3" s="111"/>
    </row>
    <row r="4" spans="1:4" x14ac:dyDescent="0.25">
      <c r="A4" s="103" t="s">
        <v>182</v>
      </c>
      <c r="B4" s="104"/>
      <c r="C4" s="104"/>
      <c r="D4" s="105"/>
    </row>
    <row r="5" spans="1:4" ht="15.75" thickBot="1" x14ac:dyDescent="0.3">
      <c r="A5" s="106" t="s">
        <v>185</v>
      </c>
      <c r="B5" s="107"/>
      <c r="C5" s="107"/>
      <c r="D5" s="108"/>
    </row>
    <row r="6" spans="1:4" ht="15.75" thickBot="1" x14ac:dyDescent="0.3">
      <c r="A6" s="1"/>
      <c r="B6" s="2"/>
      <c r="C6" s="2"/>
      <c r="D6" s="3"/>
    </row>
    <row r="7" spans="1:4" ht="27" thickBot="1" x14ac:dyDescent="0.3">
      <c r="A7" s="4" t="s">
        <v>1</v>
      </c>
      <c r="B7" s="5" t="s">
        <v>2</v>
      </c>
      <c r="C7" s="5" t="s">
        <v>3</v>
      </c>
      <c r="D7" s="6" t="s">
        <v>4</v>
      </c>
    </row>
    <row r="8" spans="1:4" x14ac:dyDescent="0.25">
      <c r="A8" s="1"/>
      <c r="B8" s="2"/>
      <c r="C8" s="2"/>
      <c r="D8" s="3"/>
    </row>
    <row r="9" spans="1:4" ht="30" x14ac:dyDescent="0.25">
      <c r="A9" s="79" t="s">
        <v>5</v>
      </c>
      <c r="B9" s="7"/>
      <c r="C9" s="7">
        <v>0</v>
      </c>
      <c r="D9" s="7">
        <v>0</v>
      </c>
    </row>
    <row r="10" spans="1:4" x14ac:dyDescent="0.25">
      <c r="A10" s="7" t="s">
        <v>6</v>
      </c>
      <c r="B10" s="7"/>
      <c r="C10" s="7">
        <v>0</v>
      </c>
      <c r="D10" s="7">
        <v>0</v>
      </c>
    </row>
    <row r="11" spans="1:4" x14ac:dyDescent="0.25">
      <c r="A11" s="7"/>
      <c r="B11" s="7"/>
      <c r="C11" s="7"/>
      <c r="D11" s="7"/>
    </row>
    <row r="12" spans="1:4" s="9" customFormat="1" x14ac:dyDescent="0.25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 x14ac:dyDescent="0.3">
      <c r="A13" s="1"/>
      <c r="B13" s="2"/>
      <c r="C13" s="2"/>
      <c r="D13" s="3"/>
    </row>
    <row r="14" spans="1:4" ht="52.5" thickBot="1" x14ac:dyDescent="0.3">
      <c r="A14" s="10" t="s">
        <v>178</v>
      </c>
      <c r="B14" s="5" t="s">
        <v>179</v>
      </c>
      <c r="C14" s="5" t="s">
        <v>8</v>
      </c>
      <c r="D14" s="6" t="s">
        <v>9</v>
      </c>
    </row>
    <row r="15" spans="1:4" x14ac:dyDescent="0.25">
      <c r="A15" s="1"/>
      <c r="B15" s="2"/>
      <c r="C15" s="2"/>
      <c r="D15" s="3"/>
    </row>
    <row r="16" spans="1:4" ht="30" x14ac:dyDescent="0.25">
      <c r="A16" s="79" t="s">
        <v>10</v>
      </c>
      <c r="B16" s="7"/>
      <c r="C16" s="7"/>
      <c r="D16" s="7"/>
    </row>
    <row r="17" spans="1:4" x14ac:dyDescent="0.25">
      <c r="A17" s="91" t="s">
        <v>11</v>
      </c>
      <c r="B17" s="7">
        <v>0</v>
      </c>
      <c r="C17" s="7">
        <v>0</v>
      </c>
      <c r="D17" s="7">
        <v>0</v>
      </c>
    </row>
    <row r="18" spans="1:4" x14ac:dyDescent="0.25">
      <c r="A18" s="91"/>
      <c r="B18" s="91"/>
      <c r="C18" s="91"/>
      <c r="D18" s="91"/>
    </row>
    <row r="19" spans="1:4" s="9" customFormat="1" ht="12.75" x14ac:dyDescent="0.2">
      <c r="A19" s="80" t="s">
        <v>7</v>
      </c>
      <c r="B19" s="8">
        <f>SUM(B16:B17)</f>
        <v>0</v>
      </c>
      <c r="C19" s="8">
        <f>SUM(C16:C17)</f>
        <v>0</v>
      </c>
      <c r="D19" s="8">
        <f>SUM(D16:D17)</f>
        <v>0</v>
      </c>
    </row>
    <row r="20" spans="1:4" ht="15.75" thickBot="1" x14ac:dyDescent="0.3">
      <c r="A20" s="1"/>
      <c r="B20" s="2"/>
      <c r="C20" s="2"/>
      <c r="D20" s="3"/>
    </row>
    <row r="21" spans="1:4" ht="39.75" thickBot="1" x14ac:dyDescent="0.3">
      <c r="A21" s="10" t="s">
        <v>180</v>
      </c>
      <c r="B21" s="5" t="s">
        <v>12</v>
      </c>
      <c r="C21" s="5" t="s">
        <v>13</v>
      </c>
      <c r="D21" s="6" t="s">
        <v>14</v>
      </c>
    </row>
    <row r="22" spans="1:4" x14ac:dyDescent="0.25">
      <c r="A22" s="1"/>
      <c r="B22" s="2"/>
      <c r="C22" s="2"/>
      <c r="D22" s="3"/>
    </row>
    <row r="23" spans="1:4" x14ac:dyDescent="0.25">
      <c r="A23" s="92" t="s">
        <v>15</v>
      </c>
      <c r="B23" s="7">
        <v>0</v>
      </c>
      <c r="C23" s="7">
        <v>0</v>
      </c>
      <c r="D23" s="7">
        <v>0</v>
      </c>
    </row>
    <row r="24" spans="1:4" x14ac:dyDescent="0.25">
      <c r="A24" s="91" t="s">
        <v>11</v>
      </c>
      <c r="B24" s="91"/>
      <c r="C24" s="91"/>
      <c r="D24" s="91"/>
    </row>
    <row r="25" spans="1:4" x14ac:dyDescent="0.25">
      <c r="A25" s="91"/>
      <c r="B25" s="91"/>
      <c r="C25" s="91"/>
      <c r="D25" s="91"/>
    </row>
    <row r="26" spans="1:4" s="9" customFormat="1" ht="12.75" x14ac:dyDescent="0.2">
      <c r="A26" s="80" t="s">
        <v>7</v>
      </c>
      <c r="B26" s="8">
        <f>SUM(B23:B24)</f>
        <v>0</v>
      </c>
      <c r="C26" s="8">
        <f>SUM(C23:C24)</f>
        <v>0</v>
      </c>
      <c r="D26" s="8">
        <f>SUM(D23:D24)</f>
        <v>0</v>
      </c>
    </row>
    <row r="27" spans="1:4" ht="15.75" thickBot="1" x14ac:dyDescent="0.3">
      <c r="A27" s="1"/>
      <c r="B27" s="2"/>
      <c r="C27" s="2"/>
      <c r="D27" s="3"/>
    </row>
    <row r="28" spans="1:4" ht="52.5" thickBot="1" x14ac:dyDescent="0.3">
      <c r="A28" s="10" t="s">
        <v>16</v>
      </c>
      <c r="B28" s="93"/>
      <c r="C28" s="93"/>
      <c r="D28" s="6" t="s">
        <v>181</v>
      </c>
    </row>
    <row r="30" spans="1:4" x14ac:dyDescent="0.25">
      <c r="B30" s="99"/>
    </row>
    <row r="31" spans="1:4" x14ac:dyDescent="0.25">
      <c r="B31" s="100"/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sqref="A1:I1"/>
    </sheetView>
  </sheetViews>
  <sheetFormatPr defaultRowHeight="15" x14ac:dyDescent="0.2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 x14ac:dyDescent="0.3">
      <c r="A1" s="115" t="s">
        <v>17</v>
      </c>
      <c r="B1" s="116"/>
      <c r="C1" s="116"/>
      <c r="D1" s="116"/>
      <c r="E1" s="116"/>
      <c r="F1" s="116"/>
      <c r="G1" s="116"/>
      <c r="H1" s="116"/>
      <c r="I1" s="117"/>
    </row>
    <row r="2" spans="1:9" ht="18.75" x14ac:dyDescent="0.3">
      <c r="A2" s="118"/>
      <c r="B2" s="119"/>
      <c r="C2" s="120"/>
      <c r="D2" s="115" t="s">
        <v>18</v>
      </c>
      <c r="E2" s="117"/>
      <c r="F2" s="121"/>
      <c r="G2" s="122"/>
      <c r="H2" s="122"/>
      <c r="I2" s="123"/>
    </row>
    <row r="3" spans="1:9" ht="63" customHeight="1" x14ac:dyDescent="0.25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4" t="s">
        <v>24</v>
      </c>
      <c r="G3" s="125"/>
      <c r="H3" s="124" t="s">
        <v>25</v>
      </c>
      <c r="I3" s="125"/>
    </row>
    <row r="4" spans="1:9" ht="50.25" x14ac:dyDescent="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 x14ac:dyDescent="0.25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 x14ac:dyDescent="0.2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 x14ac:dyDescent="0.25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 x14ac:dyDescent="0.25">
      <c r="A8" s="26" t="s">
        <v>42</v>
      </c>
      <c r="B8" s="27" t="s">
        <v>43</v>
      </c>
      <c r="C8" s="28">
        <v>8</v>
      </c>
      <c r="D8" s="29">
        <v>3329600</v>
      </c>
      <c r="E8" s="29">
        <v>3329600</v>
      </c>
      <c r="F8" s="22">
        <f>D8/D59*100</f>
        <v>11.561404963487266</v>
      </c>
      <c r="G8" s="22">
        <f>D8/D66*100</f>
        <v>11.561404963487266</v>
      </c>
      <c r="H8" s="23"/>
      <c r="I8" s="24">
        <f>((H8*100)/D8)</f>
        <v>0</v>
      </c>
    </row>
    <row r="9" spans="1:9" ht="30" x14ac:dyDescent="0.25">
      <c r="A9" s="26" t="s">
        <v>44</v>
      </c>
      <c r="B9" s="27" t="s">
        <v>45</v>
      </c>
      <c r="C9" s="28"/>
      <c r="D9" s="29"/>
      <c r="E9" s="29"/>
      <c r="F9" s="22">
        <f>((D9*100)/$D$59)</f>
        <v>0</v>
      </c>
      <c r="G9" s="22">
        <f>((D9*100)/$D$66)</f>
        <v>0</v>
      </c>
      <c r="H9" s="23"/>
      <c r="I9" s="24">
        <v>0</v>
      </c>
    </row>
    <row r="10" spans="1:9" x14ac:dyDescent="0.25">
      <c r="A10" s="26" t="s">
        <v>46</v>
      </c>
      <c r="B10" s="27" t="s">
        <v>47</v>
      </c>
      <c r="C10" s="28">
        <v>3</v>
      </c>
      <c r="D10" s="29">
        <f>12143105+763359</f>
        <v>12906464</v>
      </c>
      <c r="E10" s="29">
        <f>12143105+763359</f>
        <v>12906464</v>
      </c>
      <c r="F10" s="22">
        <f>D10/D59*100</f>
        <v>44.815250165386153</v>
      </c>
      <c r="G10" s="22">
        <f>D10/D66*100</f>
        <v>44.815250165386153</v>
      </c>
      <c r="H10" s="23"/>
      <c r="I10" s="24">
        <f t="shared" ref="I10:I27" si="0">((H10*100)/D10)</f>
        <v>0</v>
      </c>
    </row>
    <row r="11" spans="1:9" x14ac:dyDescent="0.25">
      <c r="A11" s="26" t="s">
        <v>48</v>
      </c>
      <c r="B11" s="27" t="s">
        <v>49</v>
      </c>
      <c r="C11" s="28"/>
      <c r="D11" s="29"/>
      <c r="E11" s="29"/>
      <c r="F11" s="22">
        <f>((D11*100)/$D$59)</f>
        <v>0</v>
      </c>
      <c r="G11" s="22">
        <f>((D11*100)/$D$66)</f>
        <v>0</v>
      </c>
      <c r="H11" s="23"/>
      <c r="I11" s="24">
        <v>0</v>
      </c>
    </row>
    <row r="12" spans="1:9" x14ac:dyDescent="0.25">
      <c r="A12" s="26" t="s">
        <v>50</v>
      </c>
      <c r="B12" s="27" t="s">
        <v>51</v>
      </c>
      <c r="C12" s="20"/>
      <c r="D12" s="21"/>
      <c r="E12" s="21"/>
      <c r="F12" s="22">
        <f>((D12*100)/$D$59)</f>
        <v>0</v>
      </c>
      <c r="G12" s="22">
        <f>((D12*100)/$D$66)</f>
        <v>0</v>
      </c>
      <c r="H12" s="23"/>
      <c r="I12" s="24">
        <v>0</v>
      </c>
    </row>
    <row r="13" spans="1:9" x14ac:dyDescent="0.25">
      <c r="A13" s="26"/>
      <c r="B13" s="27"/>
      <c r="C13" s="20"/>
      <c r="D13" s="21"/>
      <c r="E13" s="21"/>
      <c r="F13" s="22"/>
      <c r="G13" s="22"/>
      <c r="H13" s="23"/>
      <c r="I13" s="24"/>
    </row>
    <row r="14" spans="1:9" x14ac:dyDescent="0.25">
      <c r="A14" s="18"/>
      <c r="B14" s="94" t="s">
        <v>52</v>
      </c>
      <c r="C14" s="32">
        <f t="shared" ref="C14:H14" si="1">SUM(C8:C12)</f>
        <v>11</v>
      </c>
      <c r="D14" s="32">
        <f t="shared" si="1"/>
        <v>16236064</v>
      </c>
      <c r="E14" s="32">
        <f t="shared" si="1"/>
        <v>16236064</v>
      </c>
      <c r="F14" s="81">
        <f t="shared" si="1"/>
        <v>56.376655128873423</v>
      </c>
      <c r="G14" s="81">
        <f t="shared" si="1"/>
        <v>56.376655128873423</v>
      </c>
      <c r="H14" s="33">
        <f t="shared" si="1"/>
        <v>0</v>
      </c>
      <c r="I14" s="24">
        <f t="shared" si="0"/>
        <v>0</v>
      </c>
    </row>
    <row r="15" spans="1:9" x14ac:dyDescent="0.25">
      <c r="A15" s="18"/>
      <c r="B15" s="27"/>
      <c r="C15" s="20"/>
      <c r="D15" s="21"/>
      <c r="E15" s="21"/>
      <c r="F15" s="22"/>
      <c r="G15" s="22"/>
      <c r="H15" s="23"/>
      <c r="I15" s="24"/>
    </row>
    <row r="16" spans="1:9" x14ac:dyDescent="0.25">
      <c r="A16" s="18">
        <v>2</v>
      </c>
      <c r="B16" s="19" t="s">
        <v>53</v>
      </c>
      <c r="C16" s="20"/>
      <c r="D16" s="21"/>
      <c r="E16" s="21"/>
      <c r="F16" s="22"/>
      <c r="G16" s="22"/>
      <c r="H16" s="23"/>
      <c r="I16" s="24"/>
    </row>
    <row r="17" spans="1:9" ht="45" x14ac:dyDescent="0.25">
      <c r="A17" s="26" t="s">
        <v>54</v>
      </c>
      <c r="B17" s="27" t="s">
        <v>55</v>
      </c>
      <c r="C17" s="28">
        <v>0</v>
      </c>
      <c r="D17" s="29">
        <v>0</v>
      </c>
      <c r="E17" s="29">
        <v>0</v>
      </c>
      <c r="F17" s="22">
        <f t="shared" ref="F17:F22" si="2">((D17*100)/$D$59)</f>
        <v>0</v>
      </c>
      <c r="G17" s="22">
        <f t="shared" ref="G17:G22" si="3">((D17*100)/$D$66)</f>
        <v>0</v>
      </c>
      <c r="H17" s="23"/>
      <c r="I17" s="24">
        <v>0</v>
      </c>
    </row>
    <row r="18" spans="1:9" x14ac:dyDescent="0.25">
      <c r="A18" s="26" t="s">
        <v>56</v>
      </c>
      <c r="B18" s="27" t="s">
        <v>47</v>
      </c>
      <c r="C18" s="28">
        <v>0</v>
      </c>
      <c r="D18" s="29">
        <v>0</v>
      </c>
      <c r="E18" s="29">
        <v>0</v>
      </c>
      <c r="F18" s="22">
        <f t="shared" si="2"/>
        <v>0</v>
      </c>
      <c r="G18" s="22">
        <f t="shared" si="3"/>
        <v>0</v>
      </c>
      <c r="H18" s="23"/>
      <c r="I18" s="24">
        <v>0</v>
      </c>
    </row>
    <row r="19" spans="1:9" x14ac:dyDescent="0.25">
      <c r="A19" s="26" t="s">
        <v>57</v>
      </c>
      <c r="B19" s="27" t="s">
        <v>58</v>
      </c>
      <c r="C19" s="28">
        <v>0</v>
      </c>
      <c r="D19" s="29">
        <v>0</v>
      </c>
      <c r="E19" s="29">
        <v>0</v>
      </c>
      <c r="F19" s="22">
        <f t="shared" si="2"/>
        <v>0</v>
      </c>
      <c r="G19" s="22">
        <f t="shared" si="3"/>
        <v>0</v>
      </c>
      <c r="H19" s="23"/>
      <c r="I19" s="24">
        <v>0</v>
      </c>
    </row>
    <row r="20" spans="1:9" ht="15.75" x14ac:dyDescent="0.25">
      <c r="A20" s="26" t="s">
        <v>59</v>
      </c>
      <c r="B20" s="34" t="s">
        <v>60</v>
      </c>
      <c r="C20" s="28">
        <v>0</v>
      </c>
      <c r="D20" s="29">
        <v>0</v>
      </c>
      <c r="E20" s="29">
        <v>0</v>
      </c>
      <c r="F20" s="22">
        <f t="shared" si="2"/>
        <v>0</v>
      </c>
      <c r="G20" s="22">
        <f t="shared" si="3"/>
        <v>0</v>
      </c>
      <c r="H20" s="23"/>
      <c r="I20" s="24">
        <v>0</v>
      </c>
    </row>
    <row r="21" spans="1:9" x14ac:dyDescent="0.25">
      <c r="A21" s="26" t="s">
        <v>61</v>
      </c>
      <c r="B21" s="27" t="s">
        <v>51</v>
      </c>
      <c r="C21" s="28">
        <v>0</v>
      </c>
      <c r="D21" s="29">
        <v>0</v>
      </c>
      <c r="E21" s="29">
        <v>0</v>
      </c>
      <c r="F21" s="22">
        <f t="shared" si="2"/>
        <v>0</v>
      </c>
      <c r="G21" s="22">
        <f t="shared" si="3"/>
        <v>0</v>
      </c>
      <c r="H21" s="23"/>
      <c r="I21" s="24">
        <v>0</v>
      </c>
    </row>
    <row r="22" spans="1:9" x14ac:dyDescent="0.25">
      <c r="A22" s="30" t="s">
        <v>62</v>
      </c>
      <c r="B22" s="31"/>
      <c r="C22" s="28"/>
      <c r="D22" s="29"/>
      <c r="E22" s="29"/>
      <c r="F22" s="22">
        <f t="shared" si="2"/>
        <v>0</v>
      </c>
      <c r="G22" s="22">
        <f t="shared" si="3"/>
        <v>0</v>
      </c>
      <c r="H22" s="23"/>
      <c r="I22" s="24">
        <v>0</v>
      </c>
    </row>
    <row r="23" spans="1:9" x14ac:dyDescent="0.25">
      <c r="A23" s="30" t="s">
        <v>63</v>
      </c>
      <c r="B23" s="31"/>
      <c r="C23" s="28"/>
      <c r="D23" s="29"/>
      <c r="E23" s="29"/>
      <c r="F23" s="22"/>
      <c r="G23" s="22"/>
      <c r="H23" s="23"/>
      <c r="I23" s="24"/>
    </row>
    <row r="24" spans="1:9" x14ac:dyDescent="0.25">
      <c r="A24" s="26"/>
      <c r="B24" s="27"/>
      <c r="C24" s="20"/>
      <c r="D24" s="21"/>
      <c r="E24" s="21"/>
      <c r="F24" s="22"/>
      <c r="G24" s="22"/>
      <c r="H24" s="23"/>
      <c r="I24" s="24"/>
    </row>
    <row r="25" spans="1:9" x14ac:dyDescent="0.25">
      <c r="A25" s="18"/>
      <c r="B25" s="19" t="s">
        <v>64</v>
      </c>
      <c r="C25" s="32">
        <f>SUM(C17:C22)</f>
        <v>0</v>
      </c>
      <c r="D25" s="32">
        <f>SUM(D17:D22)</f>
        <v>0</v>
      </c>
      <c r="E25" s="32">
        <f>SUM(E17:E22)</f>
        <v>0</v>
      </c>
      <c r="F25" s="22">
        <f>((D25*100)/$D$59)</f>
        <v>0</v>
      </c>
      <c r="G25" s="22">
        <f>((D25*100)/$D$66)</f>
        <v>0</v>
      </c>
      <c r="H25" s="33">
        <f>SUM(H17:H22)</f>
        <v>0</v>
      </c>
      <c r="I25" s="24">
        <v>0</v>
      </c>
    </row>
    <row r="26" spans="1:9" x14ac:dyDescent="0.25">
      <c r="A26" s="18"/>
      <c r="B26" s="19"/>
      <c r="C26" s="20"/>
      <c r="D26" s="21"/>
      <c r="E26" s="21"/>
      <c r="F26" s="22"/>
      <c r="G26" s="22"/>
      <c r="H26" s="23"/>
      <c r="I26" s="24"/>
    </row>
    <row r="27" spans="1:9" ht="42.75" x14ac:dyDescent="0.25">
      <c r="A27" s="35"/>
      <c r="B27" s="19" t="s">
        <v>65</v>
      </c>
      <c r="C27" s="32">
        <f>SUM(C14+C25)</f>
        <v>11</v>
      </c>
      <c r="D27" s="32">
        <f>SUM(D14+D25)</f>
        <v>16236064</v>
      </c>
      <c r="E27" s="32">
        <f>SUM(E14+E25)</f>
        <v>16236064</v>
      </c>
      <c r="F27" s="81">
        <f t="shared" ref="F27:G27" si="4">SUM(F14+F25)</f>
        <v>56.376655128873423</v>
      </c>
      <c r="G27" s="81">
        <f t="shared" si="4"/>
        <v>56.376655128873423</v>
      </c>
      <c r="H27" s="33">
        <f>SUM(H14+H25)</f>
        <v>0</v>
      </c>
      <c r="I27" s="24">
        <f t="shared" si="0"/>
        <v>0</v>
      </c>
    </row>
    <row r="28" spans="1:9" x14ac:dyDescent="0.25">
      <c r="A28" s="35"/>
      <c r="B28" s="19"/>
      <c r="C28" s="20"/>
      <c r="D28" s="21"/>
      <c r="E28" s="21"/>
      <c r="F28" s="22"/>
      <c r="G28" s="22"/>
      <c r="H28" s="23"/>
      <c r="I28" s="24"/>
    </row>
    <row r="29" spans="1:9" x14ac:dyDescent="0.25">
      <c r="A29" s="18" t="s">
        <v>66</v>
      </c>
      <c r="B29" s="19" t="s">
        <v>67</v>
      </c>
      <c r="C29" s="20"/>
      <c r="D29" s="21"/>
      <c r="E29" s="21"/>
      <c r="F29" s="22"/>
      <c r="G29" s="22"/>
      <c r="H29" s="36"/>
      <c r="I29" s="24"/>
    </row>
    <row r="30" spans="1:9" x14ac:dyDescent="0.25">
      <c r="A30" s="18">
        <v>1</v>
      </c>
      <c r="B30" s="19" t="s">
        <v>58</v>
      </c>
      <c r="C30" s="20" t="s">
        <v>68</v>
      </c>
      <c r="D30" s="21" t="s">
        <v>68</v>
      </c>
      <c r="E30" s="21"/>
      <c r="F30" s="22"/>
      <c r="G30" s="22"/>
      <c r="H30" s="37"/>
      <c r="I30" s="24"/>
    </row>
    <row r="31" spans="1:9" x14ac:dyDescent="0.25">
      <c r="A31" s="26" t="s">
        <v>42</v>
      </c>
      <c r="B31" s="27" t="s">
        <v>69</v>
      </c>
      <c r="C31" s="28">
        <v>2</v>
      </c>
      <c r="D31" s="29">
        <v>1844017</v>
      </c>
      <c r="E31" s="29">
        <v>1844017</v>
      </c>
      <c r="F31" s="22">
        <f>D31/D59*100</f>
        <v>6.4029995484607456</v>
      </c>
      <c r="G31" s="22">
        <f>D31/D66*100</f>
        <v>6.4029995484607456</v>
      </c>
      <c r="H31" s="36"/>
      <c r="I31" s="24"/>
    </row>
    <row r="32" spans="1:9" ht="18" x14ac:dyDescent="0.25">
      <c r="A32" s="26" t="s">
        <v>44</v>
      </c>
      <c r="B32" s="27" t="s">
        <v>70</v>
      </c>
      <c r="C32" s="28">
        <v>2</v>
      </c>
      <c r="D32" s="29">
        <v>35013</v>
      </c>
      <c r="E32" s="29">
        <v>35013</v>
      </c>
      <c r="F32" s="22">
        <f>D32/D59*100</f>
        <v>0.12157600672350422</v>
      </c>
      <c r="G32" s="22">
        <f>D32/D66*100</f>
        <v>0.12157600672350422</v>
      </c>
      <c r="H32" s="36"/>
      <c r="I32" s="24"/>
    </row>
    <row r="33" spans="1:9" ht="30" x14ac:dyDescent="0.25">
      <c r="A33" s="26" t="s">
        <v>46</v>
      </c>
      <c r="B33" s="27" t="s">
        <v>45</v>
      </c>
      <c r="C33" s="28">
        <v>0</v>
      </c>
      <c r="D33" s="29">
        <v>0</v>
      </c>
      <c r="E33" s="29">
        <v>0</v>
      </c>
      <c r="F33" s="22">
        <f>((D33*100)/$D$59)</f>
        <v>0</v>
      </c>
      <c r="G33" s="22">
        <f>((D33*100)/$D$66)</f>
        <v>0</v>
      </c>
      <c r="H33" s="36"/>
      <c r="I33" s="24"/>
    </row>
    <row r="34" spans="1:9" x14ac:dyDescent="0.25">
      <c r="A34" s="26" t="s">
        <v>71</v>
      </c>
      <c r="B34" s="27" t="s">
        <v>72</v>
      </c>
      <c r="C34" s="28"/>
      <c r="D34" s="29"/>
      <c r="E34" s="29"/>
      <c r="F34" s="22">
        <f>((D34*100)/$D$59)</f>
        <v>0</v>
      </c>
      <c r="G34" s="22">
        <f>((D34*100)/$D$66)</f>
        <v>0</v>
      </c>
      <c r="H34" s="36"/>
      <c r="I34" s="24"/>
    </row>
    <row r="35" spans="1:9" x14ac:dyDescent="0.25">
      <c r="A35" s="26" t="s">
        <v>50</v>
      </c>
      <c r="B35" s="27" t="s">
        <v>73</v>
      </c>
      <c r="C35" s="28"/>
      <c r="D35" s="29"/>
      <c r="E35" s="29"/>
      <c r="F35" s="22">
        <f>((D35*100)/$D$59)</f>
        <v>0</v>
      </c>
      <c r="G35" s="22">
        <f>((D35*100)/$D$66)</f>
        <v>0</v>
      </c>
      <c r="H35" s="36"/>
      <c r="I35" s="24"/>
    </row>
    <row r="36" spans="1:9" x14ac:dyDescent="0.25">
      <c r="A36" s="26" t="s">
        <v>74</v>
      </c>
      <c r="B36" s="27" t="s">
        <v>75</v>
      </c>
      <c r="C36" s="28">
        <v>2</v>
      </c>
      <c r="D36" s="29">
        <v>112279</v>
      </c>
      <c r="E36" s="29">
        <v>112279</v>
      </c>
      <c r="F36" s="22">
        <f>D36/D59*100</f>
        <v>0.38986754802240109</v>
      </c>
      <c r="G36" s="22">
        <f>D36/D66*100</f>
        <v>0.38986754802240109</v>
      </c>
      <c r="H36" s="36"/>
      <c r="I36" s="24"/>
    </row>
    <row r="37" spans="1:9" x14ac:dyDescent="0.25">
      <c r="A37" s="26" t="s">
        <v>76</v>
      </c>
      <c r="B37" s="27" t="s">
        <v>77</v>
      </c>
      <c r="C37" s="28"/>
      <c r="D37" s="29"/>
      <c r="E37" s="29"/>
      <c r="F37" s="22">
        <f>((D37*100)/$D$59)</f>
        <v>0</v>
      </c>
      <c r="G37" s="22">
        <f>((D37*100)/$D$66)</f>
        <v>0</v>
      </c>
      <c r="H37" s="36"/>
      <c r="I37" s="24"/>
    </row>
    <row r="38" spans="1:9" ht="15.75" x14ac:dyDescent="0.25">
      <c r="A38" s="26" t="s">
        <v>78</v>
      </c>
      <c r="B38" s="102" t="s">
        <v>60</v>
      </c>
      <c r="C38" s="20"/>
      <c r="D38" s="21"/>
      <c r="E38" s="21"/>
      <c r="F38" s="22">
        <f>((D38*100)/$D$59)</f>
        <v>0</v>
      </c>
      <c r="G38" s="22">
        <f>((D38*100)/$D$66)</f>
        <v>0</v>
      </c>
      <c r="H38" s="36"/>
      <c r="I38" s="24"/>
    </row>
    <row r="39" spans="1:9" x14ac:dyDescent="0.25">
      <c r="A39" s="30" t="s">
        <v>80</v>
      </c>
      <c r="B39" s="27" t="s">
        <v>51</v>
      </c>
      <c r="C39" s="88"/>
      <c r="D39" s="89"/>
      <c r="E39" s="89"/>
      <c r="F39" s="22">
        <f>((D39*100)/$D$59)</f>
        <v>0</v>
      </c>
      <c r="G39" s="22">
        <f>((D39*100)/$D$66)</f>
        <v>0</v>
      </c>
      <c r="H39" s="36"/>
      <c r="I39" s="24"/>
    </row>
    <row r="40" spans="1:9" x14ac:dyDescent="0.25">
      <c r="A40" s="30" t="s">
        <v>80</v>
      </c>
      <c r="B40" s="86"/>
      <c r="C40" s="88"/>
      <c r="D40" s="89"/>
      <c r="E40" s="89"/>
      <c r="F40" s="90"/>
      <c r="G40" s="90"/>
      <c r="H40" s="36"/>
      <c r="I40" s="24"/>
    </row>
    <row r="41" spans="1:9" x14ac:dyDescent="0.25">
      <c r="A41" s="35"/>
      <c r="B41" s="94" t="s">
        <v>81</v>
      </c>
      <c r="C41" s="32">
        <f>SUM(C31:C39)</f>
        <v>6</v>
      </c>
      <c r="D41" s="32">
        <f>SUM(D31:D39)</f>
        <v>1991309</v>
      </c>
      <c r="E41" s="32">
        <f>SUM(E31:E39)</f>
        <v>1991309</v>
      </c>
      <c r="F41" s="98">
        <f>SUM(F31:F40)</f>
        <v>6.9144431032066516</v>
      </c>
      <c r="G41" s="98">
        <f>SUM(G31:G40)</f>
        <v>6.9144431032066516</v>
      </c>
      <c r="H41" s="36"/>
      <c r="I41" s="24"/>
    </row>
    <row r="42" spans="1:9" x14ac:dyDescent="0.25">
      <c r="A42" s="35"/>
      <c r="B42" s="19"/>
      <c r="C42" s="20"/>
      <c r="D42" s="21"/>
      <c r="E42" s="21"/>
      <c r="F42" s="22"/>
      <c r="G42" s="22"/>
      <c r="H42" s="36"/>
      <c r="I42" s="24"/>
    </row>
    <row r="43" spans="1:9" x14ac:dyDescent="0.25">
      <c r="A43" s="18" t="s">
        <v>82</v>
      </c>
      <c r="B43" s="19" t="s">
        <v>83</v>
      </c>
      <c r="C43" s="20"/>
      <c r="D43" s="7"/>
      <c r="E43" s="21"/>
      <c r="F43" s="22"/>
      <c r="G43" s="22"/>
      <c r="H43" s="36"/>
      <c r="I43" s="24"/>
    </row>
    <row r="44" spans="1:9" x14ac:dyDescent="0.25">
      <c r="A44" s="26" t="s">
        <v>42</v>
      </c>
      <c r="B44" s="27" t="s">
        <v>47</v>
      </c>
      <c r="C44" s="28">
        <v>330</v>
      </c>
      <c r="D44" s="29">
        <v>701493</v>
      </c>
      <c r="E44" s="29">
        <v>701493</v>
      </c>
      <c r="F44" s="22">
        <f>D44/D59*100</f>
        <v>2.4358014932879546</v>
      </c>
      <c r="G44" s="22">
        <f>D44/D66*100</f>
        <v>2.4358014932879546</v>
      </c>
      <c r="H44" s="36"/>
      <c r="I44" s="24"/>
    </row>
    <row r="45" spans="1:9" x14ac:dyDescent="0.25">
      <c r="A45" s="26" t="s">
        <v>44</v>
      </c>
      <c r="B45" s="27" t="s">
        <v>84</v>
      </c>
      <c r="C45" s="20"/>
      <c r="D45" s="21"/>
      <c r="E45" s="21"/>
      <c r="F45" s="22">
        <f t="shared" ref="F45:F49" si="5">((D45*100)/$D$59)</f>
        <v>0</v>
      </c>
      <c r="G45" s="22">
        <f t="shared" ref="G45:G49" si="6">((D45*100)/$D$66)</f>
        <v>0</v>
      </c>
      <c r="H45" s="36"/>
      <c r="I45" s="24"/>
    </row>
    <row r="46" spans="1:9" ht="45" x14ac:dyDescent="0.25">
      <c r="A46" s="21" t="s">
        <v>85</v>
      </c>
      <c r="B46" s="27" t="s">
        <v>86</v>
      </c>
      <c r="C46" s="28">
        <v>12091</v>
      </c>
      <c r="D46" s="29">
        <f>3756419+33</f>
        <v>3756452</v>
      </c>
      <c r="E46" s="29">
        <v>3756131</v>
      </c>
      <c r="F46" s="22">
        <f>D46/D59*100</f>
        <v>13.043567635121835</v>
      </c>
      <c r="G46" s="22">
        <f>D46/D66*100</f>
        <v>13.043567635121835</v>
      </c>
      <c r="H46" s="36"/>
      <c r="I46" s="24"/>
    </row>
    <row r="47" spans="1:9" ht="45" x14ac:dyDescent="0.25">
      <c r="A47" s="35" t="s">
        <v>87</v>
      </c>
      <c r="B47" s="27" t="s">
        <v>88</v>
      </c>
      <c r="C47" s="28">
        <v>22</v>
      </c>
      <c r="D47" s="29">
        <v>554253</v>
      </c>
      <c r="E47" s="29">
        <v>554253</v>
      </c>
      <c r="F47" s="22">
        <f>D47/D59*100</f>
        <v>1.9245384986868417</v>
      </c>
      <c r="G47" s="22">
        <f>D47/D66*100</f>
        <v>1.9245384986868417</v>
      </c>
      <c r="H47" s="36"/>
      <c r="I47" s="24"/>
    </row>
    <row r="48" spans="1:9" ht="15.75" x14ac:dyDescent="0.25">
      <c r="A48" s="26" t="s">
        <v>46</v>
      </c>
      <c r="B48" s="34" t="s">
        <v>60</v>
      </c>
      <c r="C48" s="20"/>
      <c r="D48" s="21"/>
      <c r="E48" s="21"/>
      <c r="F48" s="22">
        <f t="shared" si="5"/>
        <v>0</v>
      </c>
      <c r="G48" s="22">
        <f t="shared" si="6"/>
        <v>0</v>
      </c>
      <c r="H48" s="36"/>
      <c r="I48" s="24"/>
    </row>
    <row r="49" spans="1:10" x14ac:dyDescent="0.25">
      <c r="A49" s="30" t="s">
        <v>48</v>
      </c>
      <c r="B49" s="27" t="s">
        <v>79</v>
      </c>
      <c r="C49" s="28"/>
      <c r="D49" s="29"/>
      <c r="E49" s="29"/>
      <c r="F49" s="22">
        <f t="shared" si="5"/>
        <v>0</v>
      </c>
      <c r="G49" s="22">
        <f t="shared" si="6"/>
        <v>0</v>
      </c>
      <c r="H49" s="36"/>
      <c r="I49" s="24"/>
    </row>
    <row r="50" spans="1:10" x14ac:dyDescent="0.25">
      <c r="A50" s="30" t="s">
        <v>89</v>
      </c>
      <c r="B50" s="31" t="s">
        <v>90</v>
      </c>
      <c r="C50" s="28">
        <v>131</v>
      </c>
      <c r="D50" s="29">
        <v>150852</v>
      </c>
      <c r="E50" s="29">
        <v>150852</v>
      </c>
      <c r="F50" s="22">
        <f>D50/D59*100</f>
        <v>0.52380498004324272</v>
      </c>
      <c r="G50" s="22">
        <f>D50/D66*100</f>
        <v>0.52380498004324272</v>
      </c>
      <c r="H50" s="36"/>
      <c r="I50" s="24"/>
    </row>
    <row r="51" spans="1:10" x14ac:dyDescent="0.25">
      <c r="A51" s="30" t="s">
        <v>91</v>
      </c>
      <c r="B51" s="11" t="s">
        <v>92</v>
      </c>
      <c r="C51" s="11">
        <v>244</v>
      </c>
      <c r="D51" s="38">
        <v>299499</v>
      </c>
      <c r="E51" s="38">
        <v>299499</v>
      </c>
      <c r="F51" s="22">
        <f>D51/D59*100</f>
        <v>1.0399535154851853</v>
      </c>
      <c r="G51" s="22">
        <f>D51/D66*100</f>
        <v>1.0399535154851853</v>
      </c>
      <c r="H51" s="36"/>
      <c r="I51" s="24"/>
    </row>
    <row r="52" spans="1:10" x14ac:dyDescent="0.25">
      <c r="A52" s="38"/>
      <c r="B52" s="11" t="s">
        <v>93</v>
      </c>
      <c r="C52" s="28">
        <v>58</v>
      </c>
      <c r="D52" s="29">
        <v>68763</v>
      </c>
      <c r="E52" s="29">
        <v>68763</v>
      </c>
      <c r="F52" s="22">
        <f>D52/D59*100</f>
        <v>0.23876648531483508</v>
      </c>
      <c r="G52" s="22">
        <f>D52/D66*100</f>
        <v>0.23876648531483508</v>
      </c>
      <c r="H52" s="36"/>
      <c r="I52" s="24"/>
    </row>
    <row r="53" spans="1:10" x14ac:dyDescent="0.25">
      <c r="A53" s="38"/>
      <c r="B53" s="11" t="s">
        <v>186</v>
      </c>
      <c r="C53" s="11">
        <v>1</v>
      </c>
      <c r="D53" s="38">
        <v>5038168</v>
      </c>
      <c r="E53" s="38">
        <v>5038168</v>
      </c>
      <c r="F53" s="22">
        <f>D53/D59*100</f>
        <v>17.494083530178614</v>
      </c>
      <c r="G53" s="22">
        <f>D53/D66*100</f>
        <v>17.494083530178614</v>
      </c>
      <c r="H53" s="36"/>
      <c r="I53" s="24"/>
    </row>
    <row r="54" spans="1:10" x14ac:dyDescent="0.25">
      <c r="A54" s="26"/>
      <c r="B54" s="27" t="s">
        <v>94</v>
      </c>
      <c r="C54" s="20">
        <v>3</v>
      </c>
      <c r="D54" s="21">
        <f>2448-33</f>
        <v>2415</v>
      </c>
      <c r="E54" s="21">
        <v>2415</v>
      </c>
      <c r="F54" s="22">
        <f>D54/D59*100</f>
        <v>8.3856298014241184E-3</v>
      </c>
      <c r="G54" s="22">
        <f>D54/D66*100</f>
        <v>8.3856298014241184E-3</v>
      </c>
      <c r="H54" s="36"/>
      <c r="I54" s="24"/>
    </row>
    <row r="55" spans="1:10" x14ac:dyDescent="0.25">
      <c r="A55" s="39"/>
      <c r="B55" s="19" t="s">
        <v>95</v>
      </c>
      <c r="C55" s="32">
        <f>SUM(C44:C54)</f>
        <v>12880</v>
      </c>
      <c r="D55" s="32">
        <f>SUM(D44:D54)</f>
        <v>10571895</v>
      </c>
      <c r="E55" s="32">
        <f>SUM(E44:E54)</f>
        <v>10571574</v>
      </c>
      <c r="F55" s="98">
        <f>SUM(F44:F54)</f>
        <v>36.708901767919926</v>
      </c>
      <c r="G55" s="98">
        <f>SUM(G44:G54)</f>
        <v>36.708901767919926</v>
      </c>
      <c r="H55" s="36"/>
      <c r="I55" s="24"/>
      <c r="J55" s="51"/>
    </row>
    <row r="56" spans="1:10" x14ac:dyDescent="0.25">
      <c r="A56" s="39"/>
      <c r="B56" s="19"/>
      <c r="C56" s="20"/>
      <c r="D56" s="21"/>
      <c r="E56" s="21"/>
      <c r="F56" s="22"/>
      <c r="G56" s="22"/>
      <c r="H56" s="36"/>
      <c r="I56" s="24"/>
    </row>
    <row r="57" spans="1:10" ht="28.5" x14ac:dyDescent="0.25">
      <c r="A57" s="40" t="s">
        <v>66</v>
      </c>
      <c r="B57" s="19" t="s">
        <v>96</v>
      </c>
      <c r="C57" s="32">
        <f>C41+C55</f>
        <v>12886</v>
      </c>
      <c r="D57" s="32">
        <f>D41+D55</f>
        <v>12563204</v>
      </c>
      <c r="E57" s="32">
        <f>E41+E55</f>
        <v>12562883</v>
      </c>
      <c r="F57" s="98">
        <f t="shared" ref="F57:G57" si="7">F41+F55</f>
        <v>43.623344871126577</v>
      </c>
      <c r="G57" s="98">
        <f t="shared" si="7"/>
        <v>43.623344871126577</v>
      </c>
      <c r="H57" s="36"/>
      <c r="I57" s="24"/>
    </row>
    <row r="58" spans="1:10" x14ac:dyDescent="0.25">
      <c r="A58" s="39"/>
      <c r="B58" s="19"/>
      <c r="C58" s="20"/>
      <c r="D58" s="21"/>
      <c r="E58" s="21"/>
      <c r="F58" s="22"/>
      <c r="G58" s="22"/>
      <c r="H58" s="23"/>
      <c r="I58" s="24"/>
    </row>
    <row r="59" spans="1:10" x14ac:dyDescent="0.25">
      <c r="A59" s="39"/>
      <c r="B59" s="19" t="s">
        <v>97</v>
      </c>
      <c r="C59" s="32">
        <f>SUM(C27+C57)</f>
        <v>12897</v>
      </c>
      <c r="D59" s="32">
        <f>SUM(D27+D57)</f>
        <v>28799268</v>
      </c>
      <c r="E59" s="32">
        <f>SUM(E27+E57)</f>
        <v>28798947</v>
      </c>
      <c r="F59" s="81">
        <v>100</v>
      </c>
      <c r="G59" s="98">
        <v>100</v>
      </c>
      <c r="H59" s="33"/>
      <c r="I59" s="41"/>
    </row>
    <row r="60" spans="1:10" x14ac:dyDescent="0.25">
      <c r="A60" s="39"/>
      <c r="B60" s="19"/>
      <c r="C60" s="20"/>
      <c r="D60" s="21"/>
      <c r="E60" s="21"/>
      <c r="F60" s="22"/>
      <c r="G60" s="22"/>
      <c r="H60" s="23"/>
      <c r="I60" s="24"/>
    </row>
    <row r="61" spans="1:10" ht="42.75" x14ac:dyDescent="0.25">
      <c r="A61" s="18" t="s">
        <v>98</v>
      </c>
      <c r="B61" s="19" t="s">
        <v>99</v>
      </c>
      <c r="C61" s="28"/>
      <c r="D61" s="29"/>
      <c r="E61" s="29"/>
      <c r="F61" s="22"/>
      <c r="G61" s="22"/>
      <c r="H61" s="36"/>
      <c r="I61" s="36"/>
    </row>
    <row r="62" spans="1:10" x14ac:dyDescent="0.25">
      <c r="A62" s="26">
        <v>1</v>
      </c>
      <c r="B62" s="27" t="s">
        <v>100</v>
      </c>
      <c r="C62" s="27"/>
      <c r="D62" s="27"/>
      <c r="E62" s="27"/>
      <c r="F62" s="27"/>
      <c r="G62" s="22">
        <f>((D62*100)/$D$66)</f>
        <v>0</v>
      </c>
      <c r="H62" s="23"/>
      <c r="I62" s="24">
        <v>0</v>
      </c>
    </row>
    <row r="63" spans="1:10" ht="15.75" x14ac:dyDescent="0.25">
      <c r="A63" s="42">
        <v>2</v>
      </c>
      <c r="B63" s="27" t="s">
        <v>101</v>
      </c>
      <c r="C63" s="27"/>
      <c r="D63" s="27"/>
      <c r="E63" s="27"/>
      <c r="F63" s="27"/>
      <c r="G63" s="22">
        <f>((D63*100)/$D$66)</f>
        <v>0</v>
      </c>
      <c r="H63" s="11"/>
      <c r="I63" s="11"/>
    </row>
    <row r="64" spans="1:10" x14ac:dyDescent="0.25">
      <c r="A64" s="38"/>
      <c r="B64" s="19" t="s">
        <v>102</v>
      </c>
      <c r="C64" s="19">
        <f>SUM(C62+C63)</f>
        <v>0</v>
      </c>
      <c r="D64" s="19">
        <f>SUM(D62+D63)</f>
        <v>0</v>
      </c>
      <c r="E64" s="19">
        <f>SUM(E62+E63)</f>
        <v>0</v>
      </c>
      <c r="F64" s="19"/>
      <c r="G64" s="19">
        <f>((D64*100)/$D$66)</f>
        <v>0</v>
      </c>
      <c r="H64" s="43">
        <f>SUM(H62:H63)</f>
        <v>0</v>
      </c>
      <c r="I64" s="19"/>
    </row>
    <row r="65" spans="1:9" x14ac:dyDescent="0.25">
      <c r="A65" s="38"/>
      <c r="B65" s="11"/>
      <c r="C65" s="11"/>
      <c r="D65" s="38"/>
      <c r="E65" s="38"/>
      <c r="F65" s="24"/>
      <c r="G65" s="24"/>
      <c r="H65" s="44"/>
      <c r="I65" s="24"/>
    </row>
    <row r="66" spans="1:9" ht="15.75" x14ac:dyDescent="0.25">
      <c r="A66" s="25"/>
      <c r="B66" s="25" t="s">
        <v>171</v>
      </c>
      <c r="C66" s="25">
        <f>SUM(C59+C64)</f>
        <v>12897</v>
      </c>
      <c r="D66" s="25">
        <f>SUM(D59+D64)</f>
        <v>28799268</v>
      </c>
      <c r="E66" s="25">
        <f>SUM(E59+E64)</f>
        <v>28798947</v>
      </c>
      <c r="F66" s="71">
        <f t="shared" ref="F66:G66" si="8">SUM(F59+F64)</f>
        <v>100</v>
      </c>
      <c r="G66" s="71">
        <f t="shared" si="8"/>
        <v>100</v>
      </c>
      <c r="H66" s="45">
        <f>SUM(H27+H64)</f>
        <v>0</v>
      </c>
      <c r="I66" s="41">
        <f>((H66*100)/D66)</f>
        <v>0</v>
      </c>
    </row>
    <row r="70" spans="1:9" x14ac:dyDescent="0.25">
      <c r="C70">
        <f>2299.77+503.82+76.33</f>
        <v>2879.92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/>
  </sheetViews>
  <sheetFormatPr defaultRowHeight="15" x14ac:dyDescent="0.2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 x14ac:dyDescent="0.25">
      <c r="A1" s="46" t="s">
        <v>103</v>
      </c>
      <c r="B1" s="47" t="s">
        <v>104</v>
      </c>
      <c r="E1" s="49"/>
      <c r="F1" s="50"/>
      <c r="G1" s="51"/>
    </row>
    <row r="2" spans="1:12" s="48" customFormat="1" ht="15.75" x14ac:dyDescent="0.25">
      <c r="A2" s="52"/>
      <c r="B2" s="47" t="s">
        <v>105</v>
      </c>
      <c r="E2" s="49"/>
      <c r="F2" s="50"/>
      <c r="G2" s="51"/>
    </row>
    <row r="3" spans="1:12" s="48" customFormat="1" ht="15.75" x14ac:dyDescent="0.25">
      <c r="A3" s="52"/>
      <c r="E3" s="49"/>
      <c r="F3" s="50"/>
      <c r="G3" s="51"/>
    </row>
    <row r="4" spans="1:12" s="48" customFormat="1" ht="94.5" customHeight="1" x14ac:dyDescent="0.25">
      <c r="A4" s="129" t="s">
        <v>106</v>
      </c>
      <c r="B4" s="131" t="s">
        <v>107</v>
      </c>
      <c r="C4" s="126" t="s">
        <v>108</v>
      </c>
      <c r="D4" s="126"/>
      <c r="E4" s="126" t="s">
        <v>109</v>
      </c>
      <c r="F4" s="126"/>
      <c r="G4" s="126"/>
      <c r="H4" s="127" t="s">
        <v>110</v>
      </c>
      <c r="I4" s="127"/>
      <c r="J4" s="126" t="s">
        <v>111</v>
      </c>
      <c r="K4" s="127"/>
      <c r="L4" s="53" t="s">
        <v>112</v>
      </c>
    </row>
    <row r="5" spans="1:12" s="48" customFormat="1" ht="110.25" x14ac:dyDescent="0.25">
      <c r="A5" s="130"/>
      <c r="B5" s="131"/>
      <c r="C5" s="82" t="s">
        <v>113</v>
      </c>
      <c r="D5" s="82" t="s">
        <v>114</v>
      </c>
      <c r="E5" s="54" t="s">
        <v>115</v>
      </c>
      <c r="F5" s="55" t="s">
        <v>116</v>
      </c>
      <c r="G5" s="55" t="s">
        <v>117</v>
      </c>
      <c r="H5" s="55" t="s">
        <v>118</v>
      </c>
      <c r="I5" s="55" t="s">
        <v>119</v>
      </c>
      <c r="J5" s="55" t="s">
        <v>120</v>
      </c>
      <c r="K5" s="55" t="s">
        <v>121</v>
      </c>
      <c r="L5" s="55"/>
    </row>
    <row r="6" spans="1:12" s="48" customFormat="1" ht="15.75" x14ac:dyDescent="0.2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122</v>
      </c>
      <c r="G6" s="56" t="s">
        <v>36</v>
      </c>
      <c r="H6" s="56" t="s">
        <v>37</v>
      </c>
      <c r="I6" s="56" t="s">
        <v>123</v>
      </c>
      <c r="J6" s="56" t="s">
        <v>124</v>
      </c>
      <c r="K6" s="56" t="s">
        <v>125</v>
      </c>
      <c r="L6" s="56" t="s">
        <v>126</v>
      </c>
    </row>
    <row r="7" spans="1:12" s="48" customFormat="1" ht="15.75" x14ac:dyDescent="0.25">
      <c r="A7" s="57">
        <v>1</v>
      </c>
      <c r="B7" s="58" t="s">
        <v>172</v>
      </c>
      <c r="C7" s="57">
        <f>11367510+763359</f>
        <v>12130869</v>
      </c>
      <c r="D7" s="59">
        <f>+C7/L26*100</f>
        <v>42.122143521147834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0</v>
      </c>
      <c r="I7" s="62">
        <v>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 x14ac:dyDescent="0.25">
      <c r="A8" s="57">
        <v>2</v>
      </c>
      <c r="B8" s="58" t="s">
        <v>173</v>
      </c>
      <c r="C8" s="57">
        <v>1649820</v>
      </c>
      <c r="D8" s="59">
        <f>+C8/L26*100</f>
        <v>5.7286872708014664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 x14ac:dyDescent="0.25">
      <c r="A9" s="57">
        <v>3</v>
      </c>
      <c r="B9" s="58" t="s">
        <v>128</v>
      </c>
      <c r="C9" s="57">
        <v>1619820</v>
      </c>
      <c r="D9" s="59">
        <f>+C9/L26*100</f>
        <v>5.6245179564980612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 x14ac:dyDescent="0.25">
      <c r="A10" s="57">
        <v>4</v>
      </c>
      <c r="B10" s="58" t="s">
        <v>129</v>
      </c>
      <c r="C10" s="57">
        <v>538854</v>
      </c>
      <c r="D10" s="59">
        <f>+C10/L26*100</f>
        <v>1.8710683896549039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 x14ac:dyDescent="0.25">
      <c r="A11" s="57">
        <v>5</v>
      </c>
      <c r="B11" s="58" t="s">
        <v>130</v>
      </c>
      <c r="C11" s="57">
        <v>236741</v>
      </c>
      <c r="D11" s="59">
        <f>+C11/L26*100</f>
        <v>0.82203825458341506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 x14ac:dyDescent="0.25">
      <c r="A12" s="57">
        <v>6</v>
      </c>
      <c r="B12" s="58" t="s">
        <v>132</v>
      </c>
      <c r="C12" s="57">
        <v>59600</v>
      </c>
      <c r="D12" s="59">
        <f>+C12/L26*100</f>
        <v>0.20694970441609833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0.20694970441609833</v>
      </c>
    </row>
    <row r="13" spans="1:12" s="48" customFormat="1" ht="15.75" x14ac:dyDescent="0.25">
      <c r="A13" s="57">
        <v>7</v>
      </c>
      <c r="B13" s="58" t="s">
        <v>133</v>
      </c>
      <c r="C13" s="57">
        <v>90</v>
      </c>
      <c r="D13" s="59">
        <f>+C13/L26*100</f>
        <v>3.1250794291021563E-4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 x14ac:dyDescent="0.25">
      <c r="A14" s="57">
        <v>8</v>
      </c>
      <c r="B14" s="58" t="s">
        <v>134</v>
      </c>
      <c r="C14" s="57">
        <v>90</v>
      </c>
      <c r="D14" s="59">
        <f>+C14/L26*100</f>
        <v>3.1250794291021563E-4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 x14ac:dyDescent="0.25">
      <c r="A15" s="57">
        <v>9</v>
      </c>
      <c r="B15" s="58" t="s">
        <v>131</v>
      </c>
      <c r="C15" s="57">
        <v>60</v>
      </c>
      <c r="D15" s="59">
        <f>+C15/L26*100</f>
        <v>2.0833862860681043E-4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 x14ac:dyDescent="0.25">
      <c r="A16" s="57">
        <v>10</v>
      </c>
      <c r="B16" s="58" t="s">
        <v>135</v>
      </c>
      <c r="C16" s="57">
        <v>60</v>
      </c>
      <c r="D16" s="59">
        <f>+C16/L26*100</f>
        <v>2.0833862860681043E-4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 x14ac:dyDescent="0.25">
      <c r="A17" s="57">
        <v>11</v>
      </c>
      <c r="B17" s="58" t="s">
        <v>136</v>
      </c>
      <c r="C17" s="57">
        <v>60</v>
      </c>
      <c r="D17" s="59">
        <f>+C17/L26*100</f>
        <v>2.0833862860681043E-4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 x14ac:dyDescent="0.25">
      <c r="A18" s="57"/>
      <c r="B18" s="58" t="s">
        <v>68</v>
      </c>
      <c r="C18" s="57" t="s">
        <v>68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 x14ac:dyDescent="0.25">
      <c r="A19" s="128" t="s">
        <v>137</v>
      </c>
      <c r="B19" s="128"/>
      <c r="C19" s="83">
        <f>SUM(C7:C18)</f>
        <v>16236064</v>
      </c>
      <c r="D19" s="63">
        <f t="shared" ref="D19:L19" si="1">SUM(D7:D18)</f>
        <v>56.376655128873423</v>
      </c>
      <c r="E19" s="84">
        <f t="shared" si="1"/>
        <v>0</v>
      </c>
      <c r="F19" s="84">
        <f t="shared" si="1"/>
        <v>0</v>
      </c>
      <c r="G19" s="84">
        <f t="shared" si="1"/>
        <v>0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63">
        <f t="shared" si="1"/>
        <v>56.376655128873423</v>
      </c>
    </row>
    <row r="21" spans="1:12" x14ac:dyDescent="0.25">
      <c r="A21" s="9" t="s">
        <v>138</v>
      </c>
    </row>
    <row r="23" spans="1:12" hidden="1" x14ac:dyDescent="0.25">
      <c r="I23" s="51">
        <f>D7-L7</f>
        <v>0</v>
      </c>
      <c r="K23" s="101">
        <f>H7/L27</f>
        <v>0</v>
      </c>
    </row>
    <row r="24" spans="1:12" hidden="1" x14ac:dyDescent="0.25">
      <c r="J24">
        <f>C19+H19</f>
        <v>16236064</v>
      </c>
      <c r="K24">
        <f>C7+H7</f>
        <v>12130869</v>
      </c>
    </row>
    <row r="25" spans="1:12" hidden="1" x14ac:dyDescent="0.25">
      <c r="J25" s="101">
        <f>J24/L27</f>
        <v>0.5637665512887341</v>
      </c>
      <c r="K25" s="101">
        <f>K24/L27</f>
        <v>0.42122143521147831</v>
      </c>
    </row>
    <row r="26" spans="1:12" hidden="1" x14ac:dyDescent="0.25">
      <c r="L26">
        <f>+'Table I (a)'!D66</f>
        <v>28799268</v>
      </c>
    </row>
    <row r="27" spans="1:12" hidden="1" x14ac:dyDescent="0.25">
      <c r="L27">
        <f>+L26</f>
        <v>28799268</v>
      </c>
    </row>
    <row r="28" spans="1:12" hidden="1" x14ac:dyDescent="0.25"/>
    <row r="29" spans="1:12" hidden="1" x14ac:dyDescent="0.25"/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5" x14ac:dyDescent="0.2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 x14ac:dyDescent="0.25">
      <c r="A1" s="46" t="s">
        <v>139</v>
      </c>
      <c r="B1" s="47" t="s">
        <v>104</v>
      </c>
    </row>
    <row r="2" spans="1:9" s="48" customFormat="1" ht="15.75" x14ac:dyDescent="0.25">
      <c r="A2" s="52"/>
      <c r="B2" s="47" t="s">
        <v>140</v>
      </c>
    </row>
    <row r="3" spans="1:9" s="48" customFormat="1" ht="15.75" x14ac:dyDescent="0.25">
      <c r="A3" s="52"/>
    </row>
    <row r="4" spans="1:9" s="48" customFormat="1" ht="15.75" customHeight="1" x14ac:dyDescent="0.25">
      <c r="A4" s="127" t="s">
        <v>106</v>
      </c>
      <c r="B4" s="134" t="s">
        <v>107</v>
      </c>
      <c r="C4" s="126" t="s">
        <v>113</v>
      </c>
      <c r="D4" s="126" t="s">
        <v>141</v>
      </c>
      <c r="E4" s="126" t="s">
        <v>110</v>
      </c>
      <c r="F4" s="126"/>
      <c r="G4" s="126" t="s">
        <v>111</v>
      </c>
      <c r="H4" s="126"/>
      <c r="I4" s="126" t="s">
        <v>142</v>
      </c>
    </row>
    <row r="5" spans="1:9" s="48" customFormat="1" ht="94.5" x14ac:dyDescent="0.25">
      <c r="A5" s="127"/>
      <c r="B5" s="135"/>
      <c r="C5" s="126"/>
      <c r="D5" s="126"/>
      <c r="E5" s="65" t="s">
        <v>118</v>
      </c>
      <c r="F5" s="65" t="s">
        <v>143</v>
      </c>
      <c r="G5" s="65" t="s">
        <v>120</v>
      </c>
      <c r="H5" s="65" t="s">
        <v>144</v>
      </c>
      <c r="I5" s="126"/>
    </row>
    <row r="6" spans="1:9" s="48" customFormat="1" ht="15.75" x14ac:dyDescent="0.25">
      <c r="A6" s="66">
        <v>1</v>
      </c>
      <c r="B6" s="67" t="s">
        <v>183</v>
      </c>
      <c r="C6" s="66">
        <v>1844017</v>
      </c>
      <c r="D6" s="68">
        <f>+C6/I13*100</f>
        <v>6.4029995484607456</v>
      </c>
      <c r="E6" s="62">
        <v>0</v>
      </c>
      <c r="F6" s="62">
        <v>0</v>
      </c>
      <c r="G6" s="62">
        <v>0</v>
      </c>
      <c r="H6" s="62">
        <v>0</v>
      </c>
      <c r="I6" s="96">
        <f>(C6+G6)/I14*100</f>
        <v>6.4029995484607456</v>
      </c>
    </row>
    <row r="7" spans="1:9" s="48" customFormat="1" ht="15.75" x14ac:dyDescent="0.25">
      <c r="A7" s="66">
        <v>2</v>
      </c>
      <c r="B7" s="95" t="s">
        <v>177</v>
      </c>
      <c r="C7" s="66">
        <f>5038168</f>
        <v>5038168</v>
      </c>
      <c r="D7" s="68">
        <f>+C7/I13*100</f>
        <v>17.494083530178614</v>
      </c>
      <c r="E7" s="62">
        <v>0</v>
      </c>
      <c r="F7" s="62">
        <v>0</v>
      </c>
      <c r="G7" s="62">
        <v>0</v>
      </c>
      <c r="H7" s="62">
        <v>0</v>
      </c>
      <c r="I7" s="96">
        <f>(C7+G7)/I14*100</f>
        <v>17.494083530178614</v>
      </c>
    </row>
    <row r="8" spans="1:9" s="48" customFormat="1" ht="15.75" x14ac:dyDescent="0.25">
      <c r="A8" s="132" t="s">
        <v>137</v>
      </c>
      <c r="B8" s="133"/>
      <c r="C8" s="70">
        <f t="shared" ref="C8:I8" si="0">SUM(C6:C7)</f>
        <v>6882185</v>
      </c>
      <c r="D8" s="71">
        <f t="shared" si="0"/>
        <v>23.897083078639358</v>
      </c>
      <c r="E8" s="25">
        <f t="shared" si="0"/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97">
        <f t="shared" si="0"/>
        <v>23.897083078639358</v>
      </c>
    </row>
    <row r="9" spans="1:9" s="48" customFormat="1" ht="15.75" x14ac:dyDescent="0.25">
      <c r="A9"/>
      <c r="B9"/>
      <c r="C9"/>
      <c r="D9"/>
      <c r="E9"/>
      <c r="F9"/>
      <c r="G9"/>
      <c r="H9"/>
      <c r="I9"/>
    </row>
    <row r="10" spans="1:9" s="48" customFormat="1" ht="15.75" x14ac:dyDescent="0.25">
      <c r="A10"/>
      <c r="B10" s="95" t="s">
        <v>184</v>
      </c>
      <c r="C10"/>
      <c r="D10"/>
      <c r="E10"/>
      <c r="F10"/>
      <c r="G10"/>
      <c r="H10"/>
      <c r="I10"/>
    </row>
    <row r="11" spans="1:9" s="48" customFormat="1" ht="15.75" x14ac:dyDescent="0.25">
      <c r="A11"/>
      <c r="B11"/>
      <c r="C11"/>
      <c r="D11"/>
      <c r="E11"/>
      <c r="F11"/>
      <c r="G11"/>
      <c r="H11"/>
      <c r="I11"/>
    </row>
    <row r="13" spans="1:9" x14ac:dyDescent="0.25">
      <c r="G13">
        <f>'Table I (a)'!D57+'Public I (c) (i)'!G8</f>
        <v>12563204</v>
      </c>
      <c r="I13">
        <f>+'Promoter &amp; Promoter Group I (b)'!L26</f>
        <v>28799268</v>
      </c>
    </row>
    <row r="14" spans="1:9" x14ac:dyDescent="0.25">
      <c r="G14" s="101">
        <f>G13/I14</f>
        <v>0.43623344871126585</v>
      </c>
      <c r="I14">
        <f>+'Promoter &amp; Promoter Group I (b)'!L27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:D11 D6:D7">
    <cfRule type="cellIs" dxfId="6" priority="4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/>
  </sheetViews>
  <sheetFormatPr defaultRowHeight="15" x14ac:dyDescent="0.2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 x14ac:dyDescent="0.25">
      <c r="A1" s="46" t="s">
        <v>145</v>
      </c>
      <c r="B1" s="47" t="s">
        <v>146</v>
      </c>
    </row>
    <row r="2" spans="1:9" s="48" customFormat="1" ht="15.75" x14ac:dyDescent="0.25">
      <c r="A2" s="52"/>
      <c r="B2" s="47" t="s">
        <v>147</v>
      </c>
    </row>
    <row r="3" spans="1:9" s="48" customFormat="1" ht="15.75" x14ac:dyDescent="0.25">
      <c r="A3" s="52"/>
    </row>
    <row r="4" spans="1:9" s="48" customFormat="1" ht="15.75" customHeight="1" x14ac:dyDescent="0.25">
      <c r="A4" s="127" t="s">
        <v>106</v>
      </c>
      <c r="B4" s="126" t="s">
        <v>148</v>
      </c>
      <c r="C4" s="126" t="s">
        <v>149</v>
      </c>
      <c r="D4" s="126" t="s">
        <v>150</v>
      </c>
      <c r="E4" s="126" t="s">
        <v>110</v>
      </c>
      <c r="F4" s="126"/>
      <c r="G4" s="126" t="s">
        <v>111</v>
      </c>
      <c r="H4" s="126"/>
      <c r="I4" s="126" t="s">
        <v>174</v>
      </c>
    </row>
    <row r="5" spans="1:9" s="48" customFormat="1" ht="110.25" x14ac:dyDescent="0.25">
      <c r="A5" s="127"/>
      <c r="B5" s="126"/>
      <c r="C5" s="126"/>
      <c r="D5" s="126"/>
      <c r="E5" s="82" t="s">
        <v>151</v>
      </c>
      <c r="F5" s="82" t="s">
        <v>152</v>
      </c>
      <c r="G5" s="82" t="s">
        <v>120</v>
      </c>
      <c r="H5" s="82" t="s">
        <v>153</v>
      </c>
      <c r="I5" s="126"/>
    </row>
    <row r="6" spans="1:9" s="48" customFormat="1" ht="15.75" x14ac:dyDescent="0.25">
      <c r="A6" s="66">
        <v>1</v>
      </c>
      <c r="B6" s="67" t="s">
        <v>183</v>
      </c>
      <c r="C6" s="66">
        <f>'Public I (c) (i)'!C6</f>
        <v>1844017</v>
      </c>
      <c r="D6" s="68">
        <f>+C6/I11*100</f>
        <v>6.4029995484607456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6.4029995484607456</v>
      </c>
    </row>
    <row r="7" spans="1:9" s="48" customFormat="1" ht="15.75" x14ac:dyDescent="0.25">
      <c r="A7" s="66">
        <v>2</v>
      </c>
      <c r="B7" s="95" t="s">
        <v>177</v>
      </c>
      <c r="C7" s="66">
        <f>5038168</f>
        <v>5038168</v>
      </c>
      <c r="D7" s="68">
        <f>+C7/I11*100</f>
        <v>17.494083530178614</v>
      </c>
      <c r="E7" s="62">
        <v>0</v>
      </c>
      <c r="F7" s="62">
        <v>0</v>
      </c>
      <c r="G7" s="42">
        <v>0</v>
      </c>
      <c r="H7" s="42">
        <v>0</v>
      </c>
      <c r="I7" s="68">
        <f>(G7+C7)/I12*100</f>
        <v>17.494083530178614</v>
      </c>
    </row>
    <row r="8" spans="1:9" s="48" customFormat="1" ht="15.75" x14ac:dyDescent="0.25">
      <c r="A8" s="128" t="s">
        <v>137</v>
      </c>
      <c r="B8" s="128"/>
      <c r="C8" s="70">
        <f t="shared" ref="C8:I8" si="0">SUM(C6:C7)</f>
        <v>6882185</v>
      </c>
      <c r="D8" s="71">
        <f t="shared" si="0"/>
        <v>23.897083078639358</v>
      </c>
      <c r="E8" s="70">
        <f t="shared" si="0"/>
        <v>0</v>
      </c>
      <c r="F8" s="70">
        <f t="shared" si="0"/>
        <v>0</v>
      </c>
      <c r="G8" s="70">
        <f t="shared" si="0"/>
        <v>0</v>
      </c>
      <c r="H8" s="70">
        <f t="shared" si="0"/>
        <v>0</v>
      </c>
      <c r="I8" s="71">
        <f t="shared" si="0"/>
        <v>23.897083078639358</v>
      </c>
    </row>
    <row r="9" spans="1:9" s="48" customFormat="1" ht="15.75" x14ac:dyDescent="0.25">
      <c r="A9"/>
      <c r="B9"/>
      <c r="C9"/>
      <c r="D9"/>
      <c r="E9"/>
      <c r="F9"/>
      <c r="G9"/>
      <c r="H9"/>
      <c r="I9"/>
    </row>
    <row r="11" spans="1:9" x14ac:dyDescent="0.25">
      <c r="I11">
        <f>+'Public I (c) (i)'!I13</f>
        <v>28799268</v>
      </c>
    </row>
    <row r="12" spans="1:9" x14ac:dyDescent="0.25">
      <c r="I12">
        <f>+'Public I (c) (i)'!I14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5.75" x14ac:dyDescent="0.2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 x14ac:dyDescent="0.25">
      <c r="A1" s="46" t="s">
        <v>154</v>
      </c>
      <c r="B1" s="136" t="s">
        <v>155</v>
      </c>
      <c r="C1" s="136"/>
      <c r="D1" s="136"/>
      <c r="E1" s="136"/>
    </row>
    <row r="2" spans="1:5" ht="16.5" thickBot="1" x14ac:dyDescent="0.3"/>
    <row r="3" spans="1:5" ht="78.75" x14ac:dyDescent="0.25">
      <c r="A3" s="72" t="s">
        <v>106</v>
      </c>
      <c r="B3" s="73" t="s">
        <v>107</v>
      </c>
      <c r="C3" s="74" t="s">
        <v>156</v>
      </c>
      <c r="D3" s="74" t="s">
        <v>157</v>
      </c>
      <c r="E3" s="74" t="s">
        <v>175</v>
      </c>
    </row>
    <row r="4" spans="1:5" ht="15.75" customHeight="1" x14ac:dyDescent="0.25">
      <c r="A4" s="66">
        <v>1</v>
      </c>
      <c r="B4" s="69" t="s">
        <v>127</v>
      </c>
      <c r="C4" s="66">
        <v>404955</v>
      </c>
      <c r="D4" s="68">
        <f>+C4/E17*100</f>
        <v>1.4061294891245153</v>
      </c>
      <c r="E4" s="68" t="s">
        <v>176</v>
      </c>
    </row>
    <row r="5" spans="1:5" x14ac:dyDescent="0.25">
      <c r="A5" s="66">
        <v>2</v>
      </c>
      <c r="B5" s="69" t="s">
        <v>128</v>
      </c>
      <c r="C5" s="66">
        <v>404955</v>
      </c>
      <c r="D5" s="68">
        <f>+C5/E17*100</f>
        <v>1.4061294891245153</v>
      </c>
      <c r="E5" s="68" t="s">
        <v>176</v>
      </c>
    </row>
    <row r="6" spans="1:5" x14ac:dyDescent="0.25">
      <c r="A6" s="66">
        <v>3</v>
      </c>
      <c r="B6" s="69" t="s">
        <v>158</v>
      </c>
      <c r="C6" s="66">
        <v>23</v>
      </c>
      <c r="D6" s="68">
        <f>+C6/E17*100</f>
        <v>7.9863140965944E-5</v>
      </c>
      <c r="E6" s="68" t="s">
        <v>176</v>
      </c>
    </row>
    <row r="7" spans="1:5" x14ac:dyDescent="0.25">
      <c r="A7" s="66">
        <v>4</v>
      </c>
      <c r="B7" s="69" t="s">
        <v>159</v>
      </c>
      <c r="C7" s="66">
        <v>15</v>
      </c>
      <c r="D7" s="68">
        <f>+C7/E17*100</f>
        <v>5.2084657151702607E-5</v>
      </c>
      <c r="E7" s="68" t="s">
        <v>176</v>
      </c>
    </row>
    <row r="8" spans="1:5" x14ac:dyDescent="0.25">
      <c r="A8" s="66">
        <v>5</v>
      </c>
      <c r="B8" s="69" t="s">
        <v>135</v>
      </c>
      <c r="C8" s="66">
        <v>15</v>
      </c>
      <c r="D8" s="68">
        <f>+C8/E17*100</f>
        <v>5.2084657151702607E-5</v>
      </c>
      <c r="E8" s="68" t="s">
        <v>176</v>
      </c>
    </row>
    <row r="9" spans="1:5" x14ac:dyDescent="0.25">
      <c r="A9" s="66">
        <v>6</v>
      </c>
      <c r="B9" s="69" t="s">
        <v>134</v>
      </c>
      <c r="C9" s="66">
        <v>22</v>
      </c>
      <c r="D9" s="68">
        <f>+C9/E17*100</f>
        <v>7.6390830489163813E-5</v>
      </c>
      <c r="E9" s="68" t="s">
        <v>176</v>
      </c>
    </row>
    <row r="10" spans="1:5" x14ac:dyDescent="0.25">
      <c r="A10" s="66">
        <v>7</v>
      </c>
      <c r="B10" s="69" t="s">
        <v>136</v>
      </c>
      <c r="C10" s="66">
        <v>15</v>
      </c>
      <c r="D10" s="68">
        <f>+C10/E17*100</f>
        <v>5.2084657151702607E-5</v>
      </c>
      <c r="E10" s="68" t="s">
        <v>176</v>
      </c>
    </row>
    <row r="11" spans="1:5" x14ac:dyDescent="0.25">
      <c r="A11" s="66">
        <v>8</v>
      </c>
      <c r="B11" s="69" t="s">
        <v>187</v>
      </c>
      <c r="C11" s="66">
        <v>763359</v>
      </c>
      <c r="D11" s="68">
        <f>+C11/E17*100</f>
        <v>2.6506194532444365</v>
      </c>
      <c r="E11" s="68" t="s">
        <v>176</v>
      </c>
    </row>
    <row r="12" spans="1:5" x14ac:dyDescent="0.25">
      <c r="A12" s="128" t="s">
        <v>137</v>
      </c>
      <c r="B12" s="128"/>
      <c r="C12" s="70">
        <f>SUM(C4:C11)</f>
        <v>1573359</v>
      </c>
      <c r="D12" s="71">
        <f>SUM(D4:D11)</f>
        <v>5.4631909394363767</v>
      </c>
      <c r="E12" s="68" t="s">
        <v>176</v>
      </c>
    </row>
    <row r="17" spans="5:5" x14ac:dyDescent="0.25">
      <c r="E17">
        <f>+'Public I(c)(ii)'!I11</f>
        <v>28799268</v>
      </c>
    </row>
  </sheetData>
  <mergeCells count="2">
    <mergeCell ref="B1:E1"/>
    <mergeCell ref="A12:B12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5.75" x14ac:dyDescent="0.2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 x14ac:dyDescent="0.25">
      <c r="A1" s="46" t="s">
        <v>160</v>
      </c>
      <c r="B1" s="136" t="s">
        <v>161</v>
      </c>
      <c r="C1" s="136"/>
      <c r="D1" s="136"/>
    </row>
    <row r="3" spans="1:5" ht="16.5" thickBot="1" x14ac:dyDescent="0.3"/>
    <row r="4" spans="1:5" ht="78.75" x14ac:dyDescent="0.25">
      <c r="A4" s="72" t="s">
        <v>106</v>
      </c>
      <c r="B4" s="74" t="s">
        <v>162</v>
      </c>
      <c r="C4" s="74" t="s">
        <v>163</v>
      </c>
      <c r="D4" s="74" t="s">
        <v>164</v>
      </c>
      <c r="E4" s="74" t="s">
        <v>165</v>
      </c>
    </row>
    <row r="5" spans="1:5" x14ac:dyDescent="0.25">
      <c r="A5" s="66">
        <v>1</v>
      </c>
      <c r="B5" s="69"/>
      <c r="C5" s="66"/>
      <c r="D5" s="66"/>
      <c r="E5" s="68">
        <f>((D5*100)/'[2]Table (I)(a)'!$D$69)</f>
        <v>0</v>
      </c>
    </row>
    <row r="6" spans="1:5" x14ac:dyDescent="0.25">
      <c r="A6" s="66">
        <v>2</v>
      </c>
      <c r="B6" s="69"/>
      <c r="C6" s="66"/>
      <c r="D6" s="66"/>
      <c r="E6" s="68">
        <f>((D6*100)/'[2]Table (I)(a)'!$D$69)</f>
        <v>0</v>
      </c>
    </row>
    <row r="7" spans="1:5" x14ac:dyDescent="0.25">
      <c r="A7" s="66">
        <v>3</v>
      </c>
      <c r="B7" s="69"/>
      <c r="C7" s="66"/>
      <c r="D7" s="66"/>
      <c r="E7" s="68">
        <f>((D7*100)/'[2]Table (I)(a)'!$D$69)</f>
        <v>0</v>
      </c>
    </row>
    <row r="8" spans="1:5" x14ac:dyDescent="0.25">
      <c r="A8" s="66">
        <v>4</v>
      </c>
      <c r="B8" s="69"/>
      <c r="C8" s="66"/>
      <c r="D8" s="66"/>
      <c r="E8" s="68">
        <f>((D8*100)/'[2]Table (I)(a)'!$D$69)</f>
        <v>0</v>
      </c>
    </row>
    <row r="9" spans="1:5" x14ac:dyDescent="0.25">
      <c r="A9" s="66">
        <v>5</v>
      </c>
      <c r="B9" s="69"/>
      <c r="C9" s="66"/>
      <c r="D9" s="66"/>
      <c r="E9" s="68">
        <f>((D9*100)/'[2]Table (I)(a)'!$D$69)</f>
        <v>0</v>
      </c>
    </row>
    <row r="10" spans="1:5" x14ac:dyDescent="0.25">
      <c r="A10" s="66">
        <v>6</v>
      </c>
      <c r="B10" s="69"/>
      <c r="C10" s="66"/>
      <c r="D10" s="66"/>
      <c r="E10" s="68">
        <f>((D10*100)/'[2]Table (I)(a)'!$D$69)</f>
        <v>0</v>
      </c>
    </row>
    <row r="11" spans="1:5" x14ac:dyDescent="0.25">
      <c r="A11" s="66">
        <v>7</v>
      </c>
      <c r="B11" s="69"/>
      <c r="C11" s="66"/>
      <c r="D11" s="66"/>
      <c r="E11" s="68">
        <f>((D11*100)/'[2]Table (I)(a)'!$D$69)</f>
        <v>0</v>
      </c>
    </row>
    <row r="12" spans="1:5" x14ac:dyDescent="0.25">
      <c r="A12" s="66">
        <v>8</v>
      </c>
      <c r="B12" s="69"/>
      <c r="C12" s="66"/>
      <c r="D12" s="66"/>
      <c r="E12" s="68">
        <f>((D12*100)/'[2]Table (I)(a)'!$D$69)</f>
        <v>0</v>
      </c>
    </row>
    <row r="13" spans="1:5" x14ac:dyDescent="0.25">
      <c r="A13" s="66">
        <v>9</v>
      </c>
      <c r="B13" s="69"/>
      <c r="C13" s="66"/>
      <c r="D13" s="66"/>
      <c r="E13" s="68">
        <f>((D13*100)/'[2]Table (I)(a)'!$D$69)</f>
        <v>0</v>
      </c>
    </row>
    <row r="14" spans="1:5" x14ac:dyDescent="0.25">
      <c r="A14" s="66"/>
      <c r="B14" s="69"/>
      <c r="C14" s="66"/>
      <c r="D14" s="66"/>
      <c r="E14" s="68"/>
    </row>
    <row r="15" spans="1:5" x14ac:dyDescent="0.25">
      <c r="A15" s="42"/>
      <c r="B15" s="62"/>
      <c r="C15" s="42"/>
      <c r="D15" s="42"/>
      <c r="E15" s="68"/>
    </row>
    <row r="16" spans="1:5" x14ac:dyDescent="0.25">
      <c r="A16" s="128" t="s">
        <v>137</v>
      </c>
      <c r="B16" s="128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RowHeight="15" x14ac:dyDescent="0.25"/>
  <cols>
    <col min="3" max="3" width="15.7109375" customWidth="1"/>
    <col min="4" max="4" width="18.140625" customWidth="1"/>
    <col min="5" max="5" width="43.7109375" customWidth="1"/>
  </cols>
  <sheetData>
    <row r="1" spans="1:5" ht="15.75" x14ac:dyDescent="0.25">
      <c r="A1" s="46" t="s">
        <v>166</v>
      </c>
      <c r="B1" s="136" t="s">
        <v>167</v>
      </c>
      <c r="C1" s="136"/>
      <c r="D1" s="136"/>
      <c r="E1" s="136"/>
    </row>
    <row r="2" spans="1:5" ht="15.75" x14ac:dyDescent="0.25">
      <c r="A2" s="52"/>
      <c r="B2" s="136" t="s">
        <v>168</v>
      </c>
      <c r="C2" s="136"/>
      <c r="D2" s="136"/>
      <c r="E2" s="136"/>
    </row>
    <row r="3" spans="1:5" ht="16.5" thickBot="1" x14ac:dyDescent="0.3">
      <c r="A3" s="52"/>
      <c r="B3" s="48"/>
      <c r="C3" s="48"/>
      <c r="D3" s="48"/>
      <c r="E3" s="48"/>
    </row>
    <row r="4" spans="1:5" ht="79.5" thickBot="1" x14ac:dyDescent="0.3">
      <c r="A4" s="75" t="s">
        <v>106</v>
      </c>
      <c r="B4" s="76" t="s">
        <v>169</v>
      </c>
      <c r="C4" s="76" t="s">
        <v>162</v>
      </c>
      <c r="D4" s="76" t="s">
        <v>170</v>
      </c>
      <c r="E4" s="76" t="s">
        <v>165</v>
      </c>
    </row>
    <row r="5" spans="1:5" ht="15.75" x14ac:dyDescent="0.2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 x14ac:dyDescent="0.2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 x14ac:dyDescent="0.2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 x14ac:dyDescent="0.2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 x14ac:dyDescent="0.2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 x14ac:dyDescent="0.2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 x14ac:dyDescent="0.2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 x14ac:dyDescent="0.2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 x14ac:dyDescent="0.2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 x14ac:dyDescent="0.25">
      <c r="A14" s="77" t="s">
        <v>137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2015-02-13T08:29:34Z</dcterms:modified>
</cp:coreProperties>
</file>