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introductory sub table I (a)" sheetId="1" r:id="rId1"/>
    <sheet name="Table I (a)" sheetId="2" r:id="rId2"/>
    <sheet name="Promoter &amp; Promoter Group I (b)" sheetId="3" r:id="rId3"/>
    <sheet name="Public I (c) (i)" sheetId="4" r:id="rId4"/>
    <sheet name="Public I(c)(ii)" sheetId="5" r:id="rId5"/>
    <sheet name="lock-in-shares I(d)" sheetId="6" r:id="rId6"/>
    <sheet name="DR Details II(a)" sheetId="7" r:id="rId7"/>
    <sheet name="DR Holdings II(b)" sheetId="8" r:id="rId8"/>
    <sheet name="directors shareholdings" sheetId="9" state="hidden" r:id="rId9"/>
    <sheet name="annual return calculation" sheetId="10" state="hidden" r:id="rId10"/>
    <sheet name="other top 50 calculation" sheetId="11" state="hidden" r:id="rId11"/>
    <sheet name="Sheet3" sheetId="12" state="hidden" r:id="rId12"/>
  </sheets>
  <externalReferences>
    <externalReference r:id="rId13"/>
    <externalReference r:id="rId14"/>
  </externalReferences>
  <calcPr calcId="152511" calcOnSave="0"/>
</workbook>
</file>

<file path=xl/calcChain.xml><?xml version="1.0" encoding="utf-8"?>
<calcChain xmlns="http://schemas.openxmlformats.org/spreadsheetml/2006/main">
  <c r="D46" i="2" l="1"/>
  <c r="C46" i="2"/>
  <c r="E36" i="2"/>
  <c r="C5" i="6"/>
  <c r="D54" i="2"/>
  <c r="B51" i="12"/>
  <c r="B9" i="10" s="1"/>
  <c r="B6" i="10"/>
  <c r="C70" i="2"/>
  <c r="C7" i="5"/>
  <c r="C7" i="4"/>
  <c r="C7" i="3"/>
  <c r="K24" i="3" s="1"/>
  <c r="E10" i="2"/>
  <c r="D10" i="2"/>
  <c r="B7" i="10" s="1"/>
  <c r="B8" i="10"/>
  <c r="C6" i="5" l="1"/>
  <c r="C8" i="5" s="1"/>
  <c r="C5" i="9"/>
  <c r="B4" i="9"/>
  <c r="H8" i="5"/>
  <c r="G8" i="5"/>
  <c r="F8" i="5"/>
  <c r="E8" i="5"/>
  <c r="H8" i="4"/>
  <c r="F8" i="4"/>
  <c r="K19" i="3"/>
  <c r="J19" i="3"/>
  <c r="I19" i="3"/>
  <c r="H19" i="3"/>
  <c r="E19" i="3"/>
  <c r="D26" i="1"/>
  <c r="C26" i="1"/>
  <c r="D19" i="1"/>
  <c r="C19" i="1"/>
  <c r="G8" i="4"/>
  <c r="E8" i="4"/>
  <c r="C8" i="4"/>
  <c r="C19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7" i="3"/>
  <c r="F7" i="3"/>
  <c r="H64" i="2"/>
  <c r="E64" i="2"/>
  <c r="D64" i="2"/>
  <c r="C64" i="2"/>
  <c r="E55" i="2"/>
  <c r="D55" i="2"/>
  <c r="C55" i="2"/>
  <c r="E41" i="2"/>
  <c r="D41" i="2"/>
  <c r="C41" i="2"/>
  <c r="H25" i="2"/>
  <c r="E25" i="2"/>
  <c r="D25" i="2"/>
  <c r="C25" i="2"/>
  <c r="H14" i="2"/>
  <c r="E14" i="2"/>
  <c r="D14" i="2"/>
  <c r="C14" i="2"/>
  <c r="I10" i="2"/>
  <c r="I8" i="2"/>
  <c r="B26" i="1"/>
  <c r="B19" i="1"/>
  <c r="B12" i="1"/>
  <c r="D14" i="8"/>
  <c r="E14" i="8" s="1"/>
  <c r="E13" i="8"/>
  <c r="E12" i="8"/>
  <c r="E11" i="8"/>
  <c r="E10" i="8"/>
  <c r="E9" i="8"/>
  <c r="E8" i="8"/>
  <c r="E7" i="8"/>
  <c r="E6" i="8"/>
  <c r="E5" i="8"/>
  <c r="D16" i="7"/>
  <c r="E16" i="7" s="1"/>
  <c r="C16" i="7"/>
  <c r="E13" i="7"/>
  <c r="E12" i="7"/>
  <c r="E11" i="7"/>
  <c r="E10" i="7"/>
  <c r="E9" i="7"/>
  <c r="E8" i="7"/>
  <c r="E7" i="7"/>
  <c r="E6" i="7"/>
  <c r="E5" i="7"/>
  <c r="B6" i="9" l="1"/>
  <c r="E27" i="2"/>
  <c r="D27" i="2"/>
  <c r="C27" i="2"/>
  <c r="J24" i="3"/>
  <c r="F19" i="3"/>
  <c r="D57" i="2"/>
  <c r="C57" i="2"/>
  <c r="E57" i="2"/>
  <c r="G19" i="3"/>
  <c r="I14" i="2"/>
  <c r="H27" i="2"/>
  <c r="E59" i="2" l="1"/>
  <c r="E66" i="2" s="1"/>
  <c r="C59" i="2"/>
  <c r="C66" i="2" s="1"/>
  <c r="D59" i="2"/>
  <c r="F51" i="2" s="1"/>
  <c r="G13" i="4"/>
  <c r="H66" i="2"/>
  <c r="I27" i="2"/>
  <c r="F54" i="2" l="1"/>
  <c r="F48" i="2"/>
  <c r="F21" i="2"/>
  <c r="F31" i="2"/>
  <c r="F45" i="2"/>
  <c r="F19" i="2"/>
  <c r="F39" i="2"/>
  <c r="F47" i="2"/>
  <c r="F11" i="2"/>
  <c r="F33" i="2"/>
  <c r="F35" i="2"/>
  <c r="F49" i="2"/>
  <c r="F17" i="2"/>
  <c r="F8" i="2"/>
  <c r="F44" i="2"/>
  <c r="F52" i="2"/>
  <c r="F53" i="2"/>
  <c r="F20" i="2"/>
  <c r="F34" i="2"/>
  <c r="F12" i="2"/>
  <c r="F18" i="2"/>
  <c r="F25" i="2"/>
  <c r="D66" i="2"/>
  <c r="G52" i="2" s="1"/>
  <c r="F38" i="2"/>
  <c r="F37" i="2"/>
  <c r="F22" i="2"/>
  <c r="F9" i="2"/>
  <c r="F10" i="2"/>
  <c r="F36" i="2"/>
  <c r="F46" i="2"/>
  <c r="F50" i="2"/>
  <c r="F32" i="2"/>
  <c r="D1" i="12" l="1"/>
  <c r="C51" i="12" s="1"/>
  <c r="G53" i="2"/>
  <c r="F55" i="2"/>
  <c r="F14" i="2"/>
  <c r="F27" i="2" s="1"/>
  <c r="G34" i="2"/>
  <c r="G35" i="2"/>
  <c r="G19" i="2"/>
  <c r="G9" i="2"/>
  <c r="G10" i="2"/>
  <c r="G48" i="2"/>
  <c r="G18" i="2"/>
  <c r="G12" i="2"/>
  <c r="G62" i="2"/>
  <c r="G17" i="2"/>
  <c r="G46" i="2"/>
  <c r="G39" i="2"/>
  <c r="G37" i="2"/>
  <c r="G63" i="2"/>
  <c r="I66" i="2"/>
  <c r="G45" i="2"/>
  <c r="G21" i="2"/>
  <c r="G20" i="2"/>
  <c r="G33" i="2"/>
  <c r="G64" i="2"/>
  <c r="G38" i="2"/>
  <c r="G49" i="2"/>
  <c r="G36" i="2"/>
  <c r="G50" i="2"/>
  <c r="L26" i="3"/>
  <c r="D7" i="3" s="1"/>
  <c r="F41" i="2"/>
  <c r="C10" i="10"/>
  <c r="C7" i="10" s="1"/>
  <c r="G25" i="2"/>
  <c r="G22" i="2"/>
  <c r="G11" i="2"/>
  <c r="G8" i="2"/>
  <c r="G31" i="2"/>
  <c r="G44" i="2"/>
  <c r="G47" i="2"/>
  <c r="G51" i="2"/>
  <c r="G54" i="2"/>
  <c r="G32" i="2"/>
  <c r="D13" i="3" l="1"/>
  <c r="C5" i="10"/>
  <c r="F57" i="2"/>
  <c r="F66" i="2" s="1"/>
  <c r="C4" i="10"/>
  <c r="D17" i="3"/>
  <c r="I13" i="4"/>
  <c r="D16" i="3"/>
  <c r="C8" i="10"/>
  <c r="C9" i="10"/>
  <c r="G55" i="2"/>
  <c r="G41" i="2"/>
  <c r="G14" i="2"/>
  <c r="G27" i="2" s="1"/>
  <c r="D10" i="3"/>
  <c r="D15" i="3"/>
  <c r="D12" i="3"/>
  <c r="D8" i="3"/>
  <c r="D9" i="3"/>
  <c r="C6" i="10"/>
  <c r="C2" i="10"/>
  <c r="L27" i="3"/>
  <c r="L14" i="3" s="1"/>
  <c r="D14" i="3"/>
  <c r="D11" i="3"/>
  <c r="L7" i="3" l="1"/>
  <c r="I23" i="3" s="1"/>
  <c r="I11" i="5"/>
  <c r="D6" i="5" s="1"/>
  <c r="D6" i="4"/>
  <c r="L13" i="3"/>
  <c r="D7" i="4"/>
  <c r="J25" i="3"/>
  <c r="G57" i="2"/>
  <c r="G66" i="2" s="1"/>
  <c r="D19" i="3"/>
  <c r="K23" i="3"/>
  <c r="K25" i="3"/>
  <c r="L15" i="3"/>
  <c r="L16" i="3"/>
  <c r="L8" i="3"/>
  <c r="L11" i="3"/>
  <c r="L12" i="3"/>
  <c r="I14" i="4"/>
  <c r="G14" i="4" s="1"/>
  <c r="L17" i="3"/>
  <c r="L9" i="3"/>
  <c r="L10" i="3"/>
  <c r="D8" i="4" l="1"/>
  <c r="D7" i="5"/>
  <c r="D8" i="5" s="1"/>
  <c r="E10" i="6"/>
  <c r="I12" i="5"/>
  <c r="I6" i="5" s="1"/>
  <c r="I7" i="4"/>
  <c r="L19" i="3"/>
  <c r="I6" i="4"/>
  <c r="I8" i="4" s="1"/>
  <c r="I7" i="5"/>
  <c r="D4" i="6" l="1"/>
  <c r="I8" i="5"/>
  <c r="D5" i="6" l="1"/>
</calcChain>
</file>

<file path=xl/sharedStrings.xml><?xml version="1.0" encoding="utf-8"?>
<sst xmlns="http://schemas.openxmlformats.org/spreadsheetml/2006/main" count="395" uniqueCount="300">
  <si>
    <t xml:space="preserve">Name of the Company: GLOBUS SPIRITS LIMITED </t>
  </si>
  <si>
    <t xml:space="preserve">Partly paid-up shares:- </t>
  </si>
  <si>
    <t>No. of partly paid-up shares</t>
  </si>
  <si>
    <t xml:space="preserve">As a %  of total  no. of  partly  paid-up shares </t>
  </si>
  <si>
    <t xml:space="preserve">As  a % of  total  no. of  shares  of  the company </t>
  </si>
  <si>
    <t>Held  by promoter/promoter group</t>
  </si>
  <si>
    <t>Held by public</t>
  </si>
  <si>
    <t xml:space="preserve">Total </t>
  </si>
  <si>
    <t>As a % of  total no. of  outstanding convertible securities</t>
  </si>
  <si>
    <t>As  a %  of  total  no. of  shares  of  the company, assuming full conversion  of the  convertible securities</t>
  </si>
  <si>
    <t xml:space="preserve">Held  by promoter/promoter group </t>
  </si>
  <si>
    <t xml:space="preserve">Held by public </t>
  </si>
  <si>
    <t xml:space="preserve">No. of warrants </t>
  </si>
  <si>
    <t>As  a  %  of  total  no. 
of warrants</t>
  </si>
  <si>
    <t>As  a %  of  total no. of  shares  of  the company, assuming full  conversion of warrants</t>
  </si>
  <si>
    <t xml:space="preserve">Held by promoter/promoter group </t>
  </si>
  <si>
    <t>Total  paid-up  capital of  the  company, assuming  full 
conversion  of warrants  and 
convertible securities</t>
  </si>
  <si>
    <t>Statement Showing Shareholding Pattern</t>
  </si>
  <si>
    <t>Table (I)(a)</t>
  </si>
  <si>
    <t>Category 
code</t>
  </si>
  <si>
    <t>Category of 
Shareholder</t>
  </si>
  <si>
    <t>Number of 
Shareholders</t>
  </si>
  <si>
    <t>Total number 
of  shares</t>
  </si>
  <si>
    <t>Number of shares held in dematerialized form</t>
  </si>
  <si>
    <t>Total shareholding as a percentage of total number of shares</t>
  </si>
  <si>
    <t>Shares Pledged or otherwise encumbered</t>
  </si>
  <si>
    <r>
      <t>As a percentage of(A+B)</t>
    </r>
    <r>
      <rPr>
        <b/>
        <vertAlign val="superscript"/>
        <sz val="12"/>
        <color indexed="8"/>
        <rFont val="Times New Roman"/>
        <family val="1"/>
      </rPr>
      <t>1</t>
    </r>
  </si>
  <si>
    <t>As a percentage of (A+B+C)</t>
  </si>
  <si>
    <t>Number of shares</t>
  </si>
  <si>
    <t xml:space="preserve">As a percentage  </t>
  </si>
  <si>
    <t>(I)</t>
  </si>
  <si>
    <t>(II)</t>
  </si>
  <si>
    <t>(III)</t>
  </si>
  <si>
    <t>(IV)</t>
  </si>
  <si>
    <t>(V)</t>
  </si>
  <si>
    <t>(VI)</t>
  </si>
  <si>
    <t>(VII)</t>
  </si>
  <si>
    <t>(VIII)</t>
  </si>
  <si>
    <t xml:space="preserve">(IX)= (VIII)/(IV)*100 </t>
  </si>
  <si>
    <t>(A)</t>
  </si>
  <si>
    <r>
      <t>Shareholding of Promoter and Promoter Group</t>
    </r>
    <r>
      <rPr>
        <b/>
        <vertAlign val="superscript"/>
        <sz val="11"/>
        <color indexed="8"/>
        <rFont val="Times New Roman"/>
        <family val="1"/>
      </rPr>
      <t>2</t>
    </r>
  </si>
  <si>
    <t>Indian</t>
  </si>
  <si>
    <t>(a)</t>
  </si>
  <si>
    <t>Individuals/ Hindu Undivided Family</t>
  </si>
  <si>
    <t>(b)</t>
  </si>
  <si>
    <t>Central Government/ State Government(s)</t>
  </si>
  <si>
    <t>(c)</t>
  </si>
  <si>
    <t>Bodies Corporate</t>
  </si>
  <si>
    <t>(d)</t>
  </si>
  <si>
    <t>Financial Institutions/ Banks</t>
  </si>
  <si>
    <t>(e)</t>
  </si>
  <si>
    <t>Any Others(Specify)</t>
  </si>
  <si>
    <t>Sub Total(A)(1)</t>
  </si>
  <si>
    <t>Foreign</t>
  </si>
  <si>
    <t>a</t>
  </si>
  <si>
    <t>Individuals (Non-Residents Individuals/
Foreign Individuals)</t>
  </si>
  <si>
    <t>b</t>
  </si>
  <si>
    <t>c</t>
  </si>
  <si>
    <t>Institutions</t>
  </si>
  <si>
    <t>d</t>
  </si>
  <si>
    <t>Qualified Foreign Investor</t>
  </si>
  <si>
    <t>e</t>
  </si>
  <si>
    <t>e-i</t>
  </si>
  <si>
    <t>e-ii</t>
  </si>
  <si>
    <t>Sub Total(A)(2)</t>
  </si>
  <si>
    <t>Total Shareholding of Promoter     and Promoter Group (A)= (A)(1)+(A)(2)</t>
  </si>
  <si>
    <t>(B)</t>
  </si>
  <si>
    <t>Public shareholding</t>
  </si>
  <si>
    <t xml:space="preserve"> </t>
  </si>
  <si>
    <t>Mutual  Funds/ UTI</t>
  </si>
  <si>
    <r>
      <t xml:space="preserve">Financial Institutions </t>
    </r>
    <r>
      <rPr>
        <vertAlign val="superscript"/>
        <sz val="11"/>
        <color indexed="8"/>
        <rFont val="Times New Roman"/>
        <family val="1"/>
      </rPr>
      <t xml:space="preserve">/ </t>
    </r>
    <r>
      <rPr>
        <sz val="11"/>
        <color indexed="8"/>
        <rFont val="Times New Roman"/>
        <family val="1"/>
      </rPr>
      <t>Banks</t>
    </r>
  </si>
  <si>
    <t xml:space="preserve">(d) </t>
  </si>
  <si>
    <t xml:space="preserve">Venture  Capital Funds </t>
  </si>
  <si>
    <t>Insurance Companies</t>
  </si>
  <si>
    <t>(f)</t>
  </si>
  <si>
    <t>Foreign Institutional Investors</t>
  </si>
  <si>
    <t>(g)</t>
  </si>
  <si>
    <t>Foreign Venture Capital Investors</t>
  </si>
  <si>
    <t>(h)</t>
  </si>
  <si>
    <t>Any Other (specify)</t>
  </si>
  <si>
    <t>(i-ii)</t>
  </si>
  <si>
    <t>Sub-Total (B)(1)</t>
  </si>
  <si>
    <t>B 2</t>
  </si>
  <si>
    <t>Non-institutions</t>
  </si>
  <si>
    <t>Individuals</t>
  </si>
  <si>
    <t>I</t>
  </si>
  <si>
    <t>Individuals -i. Individual shareholders holding nominal share capital up to Rs 1 lakh</t>
  </si>
  <si>
    <t>II</t>
  </si>
  <si>
    <t>ii. Individual shareholders holding nominal   share capital in excess of Rs. 1 lakh.</t>
  </si>
  <si>
    <t>(d-i)</t>
  </si>
  <si>
    <t xml:space="preserve">Clearing Member </t>
  </si>
  <si>
    <t>(d-ii)</t>
  </si>
  <si>
    <t>Non Resident Indians (REPAT)</t>
  </si>
  <si>
    <t>Non Resident Indians ( NON REPAT)</t>
  </si>
  <si>
    <t xml:space="preserve">Directors / Relatives </t>
  </si>
  <si>
    <t>Sub-Total (B)(2)</t>
  </si>
  <si>
    <t>Total         Public Shareholding (B)= (B)(1)+(B)(2)</t>
  </si>
  <si>
    <t>TOTAL (A)+(B)</t>
  </si>
  <si>
    <t>(C)</t>
  </si>
  <si>
    <t>Shares  held  by Custodians and against     which Depository Receipts have been issued</t>
  </si>
  <si>
    <t xml:space="preserve">Promoter and Promoter Group </t>
  </si>
  <si>
    <t xml:space="preserve">Public </t>
  </si>
  <si>
    <t>Sub-Total (C )</t>
  </si>
  <si>
    <t>(I)(b)</t>
  </si>
  <si>
    <t>Statement showing holding of securities (including shares, warrants, convertible securities) of persons belonging to the</t>
  </si>
  <si>
    <t>category “Promoter and Promoter Group”</t>
  </si>
  <si>
    <t>Sr. No.</t>
  </si>
  <si>
    <t>Name of the shareholder</t>
  </si>
  <si>
    <t>Details of Shares held</t>
  </si>
  <si>
    <t>Encumbered shares (*)</t>
  </si>
  <si>
    <t>Details of warrants</t>
  </si>
  <si>
    <t>Details of convertible
securities</t>
  </si>
  <si>
    <t>Total shares (including underlying shares assuming full conversion of warrants and convertible securities) as a % of diluted share capital</t>
  </si>
  <si>
    <t>Number of shares held</t>
  </si>
  <si>
    <t>As a % of grand total         (A) +(B) +( C )</t>
  </si>
  <si>
    <t>No.</t>
  </si>
  <si>
    <t>As a percentage</t>
  </si>
  <si>
    <t>As a % of grand total (A)+(B)+(C) of sub-clause (I)(a )</t>
  </si>
  <si>
    <t>Number of
warrants
held</t>
  </si>
  <si>
    <t>As a %
total
number of
warrants
of the
same
class</t>
  </si>
  <si>
    <t>Number of
convertible
securities
held</t>
  </si>
  <si>
    <t>As a %
total
number of
convertible
securities
of the same
class</t>
  </si>
  <si>
    <t>(VI)=(V)/(III)*100</t>
  </si>
  <si>
    <t>(IX)</t>
  </si>
  <si>
    <t>(X)</t>
  </si>
  <si>
    <t>(XI)</t>
  </si>
  <si>
    <t>(XII)</t>
  </si>
  <si>
    <t xml:space="preserve">ANOOP BISHNOI </t>
  </si>
  <si>
    <t>GLOBUS INFOSYS PVT LTD</t>
  </si>
  <si>
    <t>JARODA PLANTATIONS PVT LTD</t>
  </si>
  <si>
    <t>MADHAV KUMAR SWARUP</t>
  </si>
  <si>
    <t xml:space="preserve">SHEKHAR SWARUP </t>
  </si>
  <si>
    <t>BHUPENDRA KUMAR BISHNOI</t>
  </si>
  <si>
    <t xml:space="preserve">ROSHNI BISHNOI </t>
  </si>
  <si>
    <t xml:space="preserve">MADHAVI SWARUP </t>
  </si>
  <si>
    <t xml:space="preserve">SAROJ RANI SWARUP </t>
  </si>
  <si>
    <t>TOTAL</t>
  </si>
  <si>
    <t>(*) The term “encumbrance” has the same meaning as assigned to it in regulation 28(3) of the SAST Regulations, 2011</t>
  </si>
  <si>
    <t>(I)(c)(i)</t>
  </si>
  <si>
    <t>category “Public” and holding more than 1% of the total number of shares</t>
  </si>
  <si>
    <t>Shares as a percentage of total number of shares {i.e., Grand Total (A)+(B)+(C) indicated in Statement at para (I)(a) above}</t>
  </si>
  <si>
    <t>Total shares (including
underlying shares
assuming full
conversion of
warrants and
convertible securities)
as a % of diluted share
capital</t>
  </si>
  <si>
    <t>As a %
total
number of
warrants of
the same
class</t>
  </si>
  <si>
    <t>% w.r.t total
number of
convertible
securities of
the same
class</t>
  </si>
  <si>
    <t>(I)(c)(ii)</t>
  </si>
  <si>
    <t>Statement showing holding of securities (including shares, warrants, convertible securities) of persons (together with</t>
  </si>
  <si>
    <t>PAC) belonging to the category “Public” and holding more than 5% of the total number of shares of the company</t>
  </si>
  <si>
    <t>Name(s) of the
shareholder(s) and
the Persons Acting in
Concert (PAC) with
them</t>
  </si>
  <si>
    <t>Number
of shares</t>
  </si>
  <si>
    <t>Shares as a percentage of
total number of shares
{i.e., Grand Total
(A)+(B)+(C) indicated in
Statement at para (I)(a)
above}</t>
  </si>
  <si>
    <t>Number of
warrants</t>
  </si>
  <si>
    <t>As a % total
number of
warrants of the
same class</t>
  </si>
  <si>
    <t>% w.r.t
total
number of
convertible
securities
of the same
class</t>
  </si>
  <si>
    <t>(I)(d)</t>
  </si>
  <si>
    <t>Statement showing details of locked-in shares</t>
  </si>
  <si>
    <t>Number of locked-in shares</t>
  </si>
  <si>
    <t>Locked-in shares as a percentage of total number of shares {i.e., Grand Total (A)+(B)+(C) indicated in Statement at para (I)(a) above}</t>
  </si>
  <si>
    <t>(II)(a)</t>
  </si>
  <si>
    <t xml:space="preserve">Statement showing details of Depository Receipts (DRs) </t>
  </si>
  <si>
    <t>Type of outstanding DR (ADRs, GDRs, SDRs, etc.)</t>
  </si>
  <si>
    <t xml:space="preserve">Number of outstanding 
DRs </t>
  </si>
  <si>
    <t>Number of shares underlying outstanding DRs</t>
  </si>
  <si>
    <t>Shares underlying outstanding DRs as a percentage of total number of shares {i.e., Grand Total (A)+(B)+(C) indicated in Statement at para (I)(a) above}</t>
  </si>
  <si>
    <t>(II)(b)</t>
  </si>
  <si>
    <t>Statement showing holding of Depository Receipts (DRs), where underlying shares held</t>
  </si>
  <si>
    <t>by "promoter/promoter group" are in excess of 1% of the total number of shares</t>
  </si>
  <si>
    <t>Name of the DR Holder</t>
  </si>
  <si>
    <t xml:space="preserve">Number of shares
 underlying outstanding  DRs </t>
  </si>
  <si>
    <t>GRAND TOTAL (A)+(B)+(C)</t>
  </si>
  <si>
    <t>CHANDBAGH INVESTMENTS LTD</t>
  </si>
  <si>
    <t>AJAY KUMAR SWARUP</t>
  </si>
  <si>
    <t>Total shares
(including
underlying
shares
assuming full
conversion of
warrants and
convertible
securities) as a
% of diluted
share capital</t>
  </si>
  <si>
    <t>Promoter / promoter Group / Public</t>
  </si>
  <si>
    <t>PROMOTERS</t>
  </si>
  <si>
    <t>Templeton Strategic Emerging Markets Fund IV, LDC</t>
  </si>
  <si>
    <t>Outstanding convertible securities:- (Compulsorily Cumulative Convertible Preference Shares) (CCCPS)</t>
  </si>
  <si>
    <t>No. of outstanding securities (CCCPS)</t>
  </si>
  <si>
    <t>Warrants:- (Convertible into Equity Shares)</t>
  </si>
  <si>
    <t>28799268 shares (i.e. Total Paid up capital is Rs.28,79,92,680/-)</t>
  </si>
  <si>
    <t>Scrip Code-533104, Name of the scrip-GLOBUSSPR, class of security: Equity</t>
  </si>
  <si>
    <t>SBI EMERGING BUSINESSES FUND</t>
  </si>
  <si>
    <t>MANIK LAL DUTTA</t>
  </si>
  <si>
    <t>BHASKAR ROY</t>
  </si>
  <si>
    <t>KUNAL  AGARWAL</t>
  </si>
  <si>
    <t>Templeton Strategic Emerging Markets Fund IV LDC</t>
  </si>
  <si>
    <t>PFI</t>
  </si>
  <si>
    <t>Govt</t>
  </si>
  <si>
    <t>nationalised / other banks</t>
  </si>
  <si>
    <t>mutual fund</t>
  </si>
  <si>
    <t>venture capital</t>
  </si>
  <si>
    <t>Foreign holdings</t>
  </si>
  <si>
    <t>Body corporate</t>
  </si>
  <si>
    <t>directors</t>
  </si>
  <si>
    <t>Other top 50</t>
  </si>
  <si>
    <t>ANOOP BISHNOI</t>
  </si>
  <si>
    <t>DEEPAK ROY</t>
  </si>
  <si>
    <t>RAHUL DHRUV</t>
  </si>
  <si>
    <t>SUNIL  DUGGAL</t>
  </si>
  <si>
    <t>SUMITA SAHA</t>
  </si>
  <si>
    <t>HARMINDER PAL SINGH</t>
  </si>
  <si>
    <t>KUMARA SWAMY BS</t>
  </si>
  <si>
    <t>SHEKHAR SWARUP</t>
  </si>
  <si>
    <t>ANUP SINGH</t>
  </si>
  <si>
    <t>Nalin Khanna</t>
  </si>
  <si>
    <t>KRISHNAIAH K</t>
  </si>
  <si>
    <t>AVINASH P WADHWA</t>
  </si>
  <si>
    <t>HIREN CHANDRAKANT PARIKH</t>
  </si>
  <si>
    <t>JAYASHREE RAI</t>
  </si>
  <si>
    <t>VINODKUMAR F JAIN</t>
  </si>
  <si>
    <t>SATYA PRAKASH</t>
  </si>
  <si>
    <t>JAYANT SADASHIV BASRUR</t>
  </si>
  <si>
    <t>KABIR P KEWALRAMANI</t>
  </si>
  <si>
    <t>LAXMI DEVI</t>
  </si>
  <si>
    <t>SNEHDEEP AGGARWAL</t>
  </si>
  <si>
    <t>GOVIND PRASAD CHANDAK</t>
  </si>
  <si>
    <t>VIDYA LAVTI</t>
  </si>
  <si>
    <t>HEENA  RATHOR</t>
  </si>
  <si>
    <t>SHASHIDHARA S</t>
  </si>
  <si>
    <t>SACHIT KHERA</t>
  </si>
  <si>
    <t>AJAY MAHAJAN</t>
  </si>
  <si>
    <t>CHIRANJILALL AGARWAL</t>
  </si>
  <si>
    <t>SANJEET MAHAJAN</t>
  </si>
  <si>
    <t>SAPNA JAIN</t>
  </si>
  <si>
    <t>LALIT PRAKASH AGRAWAL</t>
  </si>
  <si>
    <t>SHRIKANT HIRALAL SONI</t>
  </si>
  <si>
    <t>Vispi Dinshaw Panthaki</t>
  </si>
  <si>
    <t>DEVENDRA TILWANI</t>
  </si>
  <si>
    <t>BALRAJ KRISHAN GUPTA</t>
  </si>
  <si>
    <t>VIVEK BANSAL</t>
  </si>
  <si>
    <t>MUKESH MOTICHAND NAGDA</t>
  </si>
  <si>
    <t>SANJAY  BHATTACHARYA</t>
  </si>
  <si>
    <t>RAHUL PAWAN LACHCHHIRAMKA</t>
  </si>
  <si>
    <t>ASPI PESI CHINOY</t>
  </si>
  <si>
    <t>PARIKH  CHANDRAKANT  AMBALAL</t>
  </si>
  <si>
    <t>ADITYA GAJANAN VAIDYA</t>
  </si>
  <si>
    <t>ZAVERA NEIL PHILIPS</t>
  </si>
  <si>
    <t>HARISHCHANDRA M BHARUKA</t>
  </si>
  <si>
    <t>MANISH BHARAT GAJRIA</t>
  </si>
  <si>
    <t>K C SHIVAPPA</t>
  </si>
  <si>
    <t>REKHA RANI MATHUR</t>
  </si>
  <si>
    <t>SAMEER BAISIWALA</t>
  </si>
  <si>
    <t>Vineet Nahata</t>
  </si>
  <si>
    <t>ASHOK KUMAR MANDHANI</t>
  </si>
  <si>
    <t>G.   SRIRAM ,</t>
  </si>
  <si>
    <t>ANURAG KHAITAN</t>
  </si>
  <si>
    <t>RAJ KUMAR LOHIA</t>
  </si>
  <si>
    <t>J A MENEZES .</t>
  </si>
  <si>
    <t>VISHAL P PANDYA</t>
  </si>
  <si>
    <t>RISHIRAJ CHATURBHUJ VALECHA</t>
  </si>
  <si>
    <t>ASHOK VEMULAPALLI</t>
  </si>
  <si>
    <t>MINAXI MANSUKHBHAI KOTHARI</t>
  </si>
  <si>
    <t>SAMIR MANSUKHBHAI SUREJA</t>
  </si>
  <si>
    <t>GAUTAM BHAWNANI</t>
  </si>
  <si>
    <t>RAMESH KUMAR BHAWNANI</t>
  </si>
  <si>
    <t>HIMANI KHANDELWAL</t>
  </si>
  <si>
    <t>RAM NARAYAN RATHI</t>
  </si>
  <si>
    <t>SHRENIK JAYESH MEHTA</t>
  </si>
  <si>
    <t>VINAY C. SINGH</t>
  </si>
  <si>
    <t>KAUSHALYA MAMTANI</t>
  </si>
  <si>
    <t>VISHNU DEV G</t>
  </si>
  <si>
    <t>SSK THIRUKUMAR</t>
  </si>
  <si>
    <t>ATUL JAIN</t>
  </si>
  <si>
    <t>BHARAT AMARSHIBHAI PATEL</t>
  </si>
  <si>
    <t>SHEETAL DEVI</t>
  </si>
  <si>
    <t>JYOTSNA RAJGARHIA</t>
  </si>
  <si>
    <t>ANILBHAI DOLATBHAI PATEL</t>
  </si>
  <si>
    <t>URMILA AGARWAL</t>
  </si>
  <si>
    <t>DAHYABHAI KARSANBHAI PATEL</t>
  </si>
  <si>
    <t>NILAY NILKESH SHAH</t>
  </si>
  <si>
    <t>RAMILA BHARATBHAI PATEL</t>
  </si>
  <si>
    <t>POOJA BALARAM RUPCHANDANI</t>
  </si>
  <si>
    <t>SHAIN KUMAR</t>
  </si>
  <si>
    <t>RAJENDER KUMAR JAIN</t>
  </si>
  <si>
    <t>MANISH B GAJRIA</t>
  </si>
  <si>
    <t>SALIL SAXENA .</t>
  </si>
  <si>
    <t>A VIKRAM</t>
  </si>
  <si>
    <t>AMIN WAHID GOPALANI</t>
  </si>
  <si>
    <t>RADHIKA PRAGNESH SARAIYA</t>
  </si>
  <si>
    <t>GAURAV KUMAR</t>
  </si>
  <si>
    <t>RAMESHCHANDRA KALIDAS SHAH</t>
  </si>
  <si>
    <t>MAHROUK FEROZE VEVAINA</t>
  </si>
  <si>
    <t>KISHOR THAKORDAS BANSAL</t>
  </si>
  <si>
    <t>DIPA PARESH SHAH</t>
  </si>
  <si>
    <t>SUDHAKAR REDDY GUNNA</t>
  </si>
  <si>
    <t>VIPUL FATTECHAND SHAH</t>
  </si>
  <si>
    <t>DHARMENDRA TARACHAND JAKHODIA</t>
  </si>
  <si>
    <t>KANGARLA PRASHANT</t>
  </si>
  <si>
    <t>GIRISH RAO</t>
  </si>
  <si>
    <t>GONUGUNTA LAKSHMI NAGA SAI PRIYANKA</t>
  </si>
  <si>
    <t>HEMALI PRAKASH MEHTA</t>
  </si>
  <si>
    <t>SURABHI BISHNOI</t>
  </si>
  <si>
    <t>AMISHA RONAK CHOKSHI</t>
  </si>
  <si>
    <t>DEVIREDDY NIRANJAN REDDY</t>
  </si>
  <si>
    <t>FARAHNAZ R VADOLIWALA</t>
  </si>
  <si>
    <t>KANANI RAMDEV MANSUKHBHAI</t>
  </si>
  <si>
    <t>SUBHASH SATYANARAIN KHAIRARI</t>
  </si>
  <si>
    <t>VIKAS KOOLWAL</t>
  </si>
  <si>
    <t>Foreign Companies</t>
  </si>
  <si>
    <t xml:space="preserve">CHANDBAGH INVESTMENTS LTD </t>
  </si>
  <si>
    <t>Quarter ended: 31st March,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</si>
</sst>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b/>
      <vertAlign val="superscript"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vertAlign val="superscript"/>
      <sz val="11"/>
      <color indexed="8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10"/>
      <name val="Times New Roman"/>
      <family val="1"/>
    </font>
    <font>
      <b/>
      <u/>
      <sz val="12"/>
      <name val="Times New Roman"/>
      <family val="1"/>
    </font>
    <font>
      <b/>
      <i/>
      <sz val="10"/>
      <name val="Arial"/>
      <family val="2"/>
    </font>
    <font>
      <sz val="9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47">
    <xf numFmtId="0" fontId="0" fillId="0" borderId="0" xfId="0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1" fillId="0" borderId="12" xfId="0" applyFont="1" applyBorder="1"/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0" fillId="0" borderId="5" xfId="0" applyBorder="1"/>
    <xf numFmtId="0" fontId="1" fillId="0" borderId="5" xfId="0" applyFont="1" applyBorder="1"/>
    <xf numFmtId="0" fontId="1" fillId="0" borderId="0" xfId="0" applyFont="1"/>
    <xf numFmtId="0" fontId="1" fillId="0" borderId="12" xfId="0" applyFont="1" applyBorder="1" applyAlignment="1">
      <alignment wrapText="1"/>
    </xf>
    <xf numFmtId="0" fontId="3" fillId="0" borderId="5" xfId="0" applyFont="1" applyBorder="1" applyProtection="1"/>
    <xf numFmtId="0" fontId="4" fillId="2" borderId="5" xfId="0" applyFont="1" applyFill="1" applyBorder="1" applyAlignment="1" applyProtection="1">
      <alignment vertical="top" wrapText="1"/>
    </xf>
    <xf numFmtId="2" fontId="4" fillId="2" borderId="5" xfId="0" applyNumberFormat="1" applyFont="1" applyFill="1" applyBorder="1" applyAlignment="1" applyProtection="1">
      <alignment horizontal="center" vertical="top" wrapText="1"/>
    </xf>
    <xf numFmtId="1" fontId="4" fillId="2" borderId="5" xfId="0" applyNumberFormat="1" applyFont="1" applyFill="1" applyBorder="1" applyAlignment="1" applyProtection="1">
      <alignment horizontal="center" vertical="top" wrapText="1"/>
    </xf>
    <xf numFmtId="0" fontId="3" fillId="0" borderId="5" xfId="0" applyFont="1" applyBorder="1" applyAlignment="1" applyProtection="1">
      <alignment horizontal="center" vertical="center"/>
    </xf>
    <xf numFmtId="2" fontId="3" fillId="0" borderId="5" xfId="0" applyNumberFormat="1" applyFont="1" applyBorder="1" applyAlignment="1" applyProtection="1">
      <alignment horizontal="center" vertical="center"/>
    </xf>
    <xf numFmtId="1" fontId="3" fillId="0" borderId="5" xfId="0" applyNumberFormat="1" applyFont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top" wrapText="1"/>
    </xf>
    <xf numFmtId="0" fontId="6" fillId="2" borderId="5" xfId="0" applyFont="1" applyFill="1" applyBorder="1" applyAlignment="1" applyProtection="1">
      <alignment vertical="top" wrapText="1"/>
    </xf>
    <xf numFmtId="0" fontId="8" fillId="0" borderId="5" xfId="0" applyFont="1" applyBorder="1" applyProtection="1"/>
    <xf numFmtId="0" fontId="8" fillId="0" borderId="5" xfId="0" applyFont="1" applyBorder="1" applyAlignment="1" applyProtection="1">
      <alignment horizontal="center"/>
    </xf>
    <xf numFmtId="2" fontId="8" fillId="0" borderId="5" xfId="0" applyNumberFormat="1" applyFont="1" applyBorder="1" applyAlignment="1" applyProtection="1">
      <alignment horizontal="center"/>
    </xf>
    <xf numFmtId="1" fontId="8" fillId="0" borderId="5" xfId="0" applyNumberFormat="1" applyFont="1" applyBorder="1" applyAlignment="1" applyProtection="1">
      <alignment horizontal="center"/>
    </xf>
    <xf numFmtId="2" fontId="3" fillId="0" borderId="5" xfId="0" applyNumberFormat="1" applyFont="1" applyBorder="1" applyAlignment="1" applyProtection="1">
      <alignment horizontal="center"/>
    </xf>
    <xf numFmtId="0" fontId="9" fillId="0" borderId="5" xfId="0" applyFont="1" applyBorder="1" applyProtection="1"/>
    <xf numFmtId="0" fontId="10" fillId="2" borderId="5" xfId="0" applyFont="1" applyFill="1" applyBorder="1" applyAlignment="1" applyProtection="1">
      <alignment horizontal="center" vertical="top" wrapText="1"/>
    </xf>
    <xf numFmtId="0" fontId="10" fillId="2" borderId="5" xfId="0" applyFont="1" applyFill="1" applyBorder="1" applyAlignment="1" applyProtection="1">
      <alignment vertical="top" wrapText="1"/>
    </xf>
    <xf numFmtId="0" fontId="8" fillId="0" borderId="5" xfId="0" applyFont="1" applyBorder="1" applyProtection="1"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center" vertical="top" wrapText="1"/>
      <protection locked="0"/>
    </xf>
    <xf numFmtId="0" fontId="10" fillId="2" borderId="5" xfId="0" applyFont="1" applyFill="1" applyBorder="1" applyAlignment="1" applyProtection="1">
      <alignment vertical="top" wrapText="1"/>
      <protection locked="0"/>
    </xf>
    <xf numFmtId="0" fontId="11" fillId="0" borderId="5" xfId="0" applyFont="1" applyBorder="1" applyProtection="1"/>
    <xf numFmtId="1" fontId="11" fillId="0" borderId="5" xfId="0" applyNumberFormat="1" applyFont="1" applyBorder="1" applyAlignment="1" applyProtection="1">
      <alignment horizontal="center"/>
    </xf>
    <xf numFmtId="0" fontId="12" fillId="0" borderId="0" xfId="0" applyFont="1"/>
    <xf numFmtId="0" fontId="8" fillId="2" borderId="5" xfId="0" applyFont="1" applyFill="1" applyBorder="1" applyAlignment="1" applyProtection="1">
      <alignment horizontal="center" vertical="top" wrapText="1"/>
    </xf>
    <xf numFmtId="0" fontId="8" fillId="0" borderId="5" xfId="0" applyNumberFormat="1" applyFont="1" applyBorder="1" applyAlignment="1" applyProtection="1">
      <alignment horizontal="center"/>
    </xf>
    <xf numFmtId="0" fontId="3" fillId="0" borderId="5" xfId="0" applyNumberFormat="1" applyFont="1" applyBorder="1" applyProtection="1"/>
    <xf numFmtId="0" fontId="3" fillId="0" borderId="5" xfId="0" applyFont="1" applyBorder="1" applyAlignment="1" applyProtection="1">
      <alignment horizontal="center"/>
    </xf>
    <xf numFmtId="0" fontId="11" fillId="2" borderId="5" xfId="0" applyFont="1" applyFill="1" applyBorder="1" applyAlignment="1" applyProtection="1">
      <alignment horizontal="center" vertical="top" wrapText="1"/>
    </xf>
    <xf numFmtId="0" fontId="11" fillId="2" borderId="5" xfId="0" applyFont="1" applyFill="1" applyBorder="1" applyAlignment="1" applyProtection="1">
      <alignment horizontal="center" vertical="center" wrapText="1"/>
    </xf>
    <xf numFmtId="2" fontId="14" fillId="0" borderId="5" xfId="0" applyNumberFormat="1" applyFont="1" applyBorder="1" applyAlignment="1" applyProtection="1">
      <alignment horizontal="center"/>
    </xf>
    <xf numFmtId="0" fontId="12" fillId="0" borderId="5" xfId="0" applyFont="1" applyBorder="1" applyAlignment="1" applyProtection="1">
      <alignment horizontal="center"/>
    </xf>
    <xf numFmtId="1" fontId="6" fillId="2" borderId="5" xfId="0" applyNumberFormat="1" applyFont="1" applyFill="1" applyBorder="1" applyAlignment="1" applyProtection="1">
      <alignment vertical="top" wrapText="1"/>
    </xf>
    <xf numFmtId="1" fontId="3" fillId="0" borderId="5" xfId="0" applyNumberFormat="1" applyFont="1" applyBorder="1" applyAlignment="1" applyProtection="1">
      <alignment horizontal="center"/>
    </xf>
    <xf numFmtId="1" fontId="9" fillId="0" borderId="5" xfId="0" applyNumberFormat="1" applyFont="1" applyBorder="1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15" fillId="0" borderId="0" xfId="0" applyFont="1" applyProtection="1"/>
    <xf numFmtId="0" fontId="12" fillId="0" borderId="0" xfId="0" applyFont="1" applyProtection="1"/>
    <xf numFmtId="1" fontId="12" fillId="0" borderId="0" xfId="0" applyNumberFormat="1" applyFont="1" applyProtection="1"/>
    <xf numFmtId="2" fontId="12" fillId="0" borderId="0" xfId="0" applyNumberFormat="1" applyFont="1" applyProtection="1"/>
    <xf numFmtId="2" fontId="0" fillId="0" borderId="0" xfId="0" applyNumberFormat="1"/>
    <xf numFmtId="0" fontId="12" fillId="0" borderId="0" xfId="0" applyFont="1" applyAlignment="1" applyProtection="1">
      <alignment horizontal="center"/>
    </xf>
    <xf numFmtId="0" fontId="9" fillId="0" borderId="5" xfId="0" applyFont="1" applyBorder="1" applyAlignment="1" applyProtection="1">
      <alignment vertical="justify"/>
    </xf>
    <xf numFmtId="1" fontId="9" fillId="0" borderId="5" xfId="0" applyNumberFormat="1" applyFont="1" applyBorder="1" applyAlignment="1" applyProtection="1">
      <alignment horizontal="center" vertical="top" wrapText="1"/>
    </xf>
    <xf numFmtId="2" fontId="9" fillId="0" borderId="5" xfId="0" applyNumberFormat="1" applyFont="1" applyBorder="1" applyAlignment="1" applyProtection="1">
      <alignment horizontal="center" vertical="top" wrapText="1"/>
    </xf>
    <xf numFmtId="0" fontId="16" fillId="0" borderId="5" xfId="0" applyFont="1" applyBorder="1" applyAlignment="1">
      <alignment horizontal="center" vertical="center"/>
    </xf>
    <xf numFmtId="0" fontId="12" fillId="0" borderId="5" xfId="0" applyFont="1" applyBorder="1" applyAlignment="1" applyProtection="1">
      <alignment horizontal="center" vertical="top"/>
    </xf>
    <xf numFmtId="0" fontId="17" fillId="0" borderId="5" xfId="0" applyFont="1" applyBorder="1" applyAlignment="1" applyProtection="1">
      <alignment vertical="top"/>
    </xf>
    <xf numFmtId="2" fontId="12" fillId="0" borderId="5" xfId="0" applyNumberFormat="1" applyFont="1" applyBorder="1" applyAlignment="1" applyProtection="1">
      <alignment horizontal="center" vertical="top"/>
    </xf>
    <xf numFmtId="1" fontId="12" fillId="0" borderId="5" xfId="0" applyNumberFormat="1" applyFont="1" applyBorder="1" applyAlignment="1" applyProtection="1">
      <alignment horizontal="center" vertical="top"/>
    </xf>
    <xf numFmtId="2" fontId="0" fillId="0" borderId="5" xfId="0" applyNumberFormat="1" applyBorder="1"/>
    <xf numFmtId="0" fontId="12" fillId="0" borderId="5" xfId="0" applyFont="1" applyBorder="1" applyProtection="1"/>
    <xf numFmtId="2" fontId="9" fillId="0" borderId="5" xfId="0" applyNumberFormat="1" applyFont="1" applyBorder="1" applyAlignment="1" applyProtection="1">
      <alignment horizontal="center" vertical="top"/>
    </xf>
    <xf numFmtId="0" fontId="9" fillId="0" borderId="0" xfId="0" applyFont="1" applyProtection="1"/>
    <xf numFmtId="0" fontId="9" fillId="0" borderId="5" xfId="0" applyFont="1" applyBorder="1" applyAlignment="1" applyProtection="1">
      <alignment vertical="top" wrapText="1"/>
    </xf>
    <xf numFmtId="0" fontId="12" fillId="0" borderId="5" xfId="0" applyFont="1" applyBorder="1" applyAlignment="1" applyProtection="1">
      <alignment horizontal="center"/>
      <protection locked="0"/>
    </xf>
    <xf numFmtId="0" fontId="17" fillId="0" borderId="5" xfId="0" applyFont="1" applyBorder="1" applyProtection="1">
      <protection locked="0"/>
    </xf>
    <xf numFmtId="2" fontId="12" fillId="0" borderId="5" xfId="0" applyNumberFormat="1" applyFont="1" applyBorder="1" applyAlignment="1" applyProtection="1">
      <alignment horizontal="center"/>
    </xf>
    <xf numFmtId="0" fontId="12" fillId="0" borderId="5" xfId="0" applyFont="1" applyBorder="1" applyProtection="1">
      <protection locked="0"/>
    </xf>
    <xf numFmtId="0" fontId="9" fillId="0" borderId="5" xfId="0" applyFont="1" applyBorder="1" applyAlignment="1" applyProtection="1">
      <alignment horizontal="center"/>
    </xf>
    <xf numFmtId="2" fontId="9" fillId="0" borderId="5" xfId="0" applyNumberFormat="1" applyFont="1" applyBorder="1" applyAlignment="1" applyProtection="1">
      <alignment horizontal="center"/>
    </xf>
    <xf numFmtId="0" fontId="9" fillId="0" borderId="20" xfId="0" applyFont="1" applyBorder="1" applyAlignment="1" applyProtection="1">
      <alignment horizontal="center" vertical="top"/>
    </xf>
    <xf numFmtId="0" fontId="9" fillId="0" borderId="21" xfId="0" applyFont="1" applyBorder="1" applyAlignment="1" applyProtection="1">
      <alignment vertical="top"/>
    </xf>
    <xf numFmtId="0" fontId="9" fillId="0" borderId="21" xfId="0" applyFont="1" applyBorder="1" applyAlignment="1" applyProtection="1">
      <alignment vertical="top" wrapText="1"/>
    </xf>
    <xf numFmtId="0" fontId="9" fillId="0" borderId="22" xfId="0" applyFont="1" applyBorder="1" applyAlignment="1" applyProtection="1">
      <alignment horizontal="center" vertical="top"/>
    </xf>
    <xf numFmtId="0" fontId="9" fillId="0" borderId="14" xfId="0" applyFont="1" applyBorder="1" applyAlignment="1" applyProtection="1">
      <alignment vertical="top" wrapText="1"/>
    </xf>
    <xf numFmtId="0" fontId="9" fillId="0" borderId="15" xfId="0" applyFont="1" applyBorder="1" applyAlignment="1" applyProtection="1">
      <alignment horizontal="center" vertical="top"/>
    </xf>
    <xf numFmtId="0" fontId="9" fillId="0" borderId="17" xfId="0" applyFont="1" applyBorder="1" applyAlignment="1" applyProtection="1">
      <alignment vertical="top"/>
    </xf>
    <xf numFmtId="0" fontId="0" fillId="0" borderId="5" xfId="0" applyBorder="1" applyAlignment="1">
      <alignment wrapText="1"/>
    </xf>
    <xf numFmtId="0" fontId="1" fillId="0" borderId="5" xfId="0" applyFont="1" applyBorder="1" applyAlignment="1">
      <alignment horizontal="right"/>
    </xf>
    <xf numFmtId="2" fontId="11" fillId="0" borderId="5" xfId="0" applyNumberFormat="1" applyFont="1" applyBorder="1" applyProtection="1"/>
    <xf numFmtId="0" fontId="9" fillId="0" borderId="5" xfId="0" applyFont="1" applyBorder="1" applyAlignment="1" applyProtection="1">
      <alignment horizontal="center" vertical="top" wrapText="1"/>
    </xf>
    <xf numFmtId="0" fontId="9" fillId="0" borderId="5" xfId="0" applyFont="1" applyBorder="1" applyAlignment="1" applyProtection="1">
      <alignment horizontal="center" vertical="top"/>
    </xf>
    <xf numFmtId="0" fontId="9" fillId="0" borderId="5" xfId="0" applyFont="1" applyBorder="1" applyAlignment="1" applyProtection="1">
      <alignment horizontal="center" vertical="top"/>
    </xf>
    <xf numFmtId="0" fontId="9" fillId="0" borderId="5" xfId="0" applyFont="1" applyBorder="1" applyAlignment="1" applyProtection="1">
      <alignment horizontal="center" vertical="top"/>
    </xf>
    <xf numFmtId="0" fontId="18" fillId="2" borderId="5" xfId="0" applyFont="1" applyFill="1" applyBorder="1" applyAlignment="1" applyProtection="1">
      <alignment vertical="top" wrapText="1"/>
      <protection locked="0"/>
    </xf>
    <xf numFmtId="0" fontId="19" fillId="0" borderId="5" xfId="0" applyFont="1" applyBorder="1" applyProtection="1"/>
    <xf numFmtId="0" fontId="18" fillId="0" borderId="5" xfId="0" applyFont="1" applyBorder="1" applyProtection="1">
      <protection locked="0"/>
    </xf>
    <xf numFmtId="0" fontId="18" fillId="0" borderId="5" xfId="0" applyFont="1" applyBorder="1" applyAlignment="1" applyProtection="1">
      <alignment horizontal="center"/>
      <protection locked="0"/>
    </xf>
    <xf numFmtId="2" fontId="18" fillId="0" borderId="5" xfId="0" applyNumberFormat="1" applyFont="1" applyBorder="1" applyAlignment="1" applyProtection="1">
      <alignment horizontal="center"/>
    </xf>
    <xf numFmtId="0" fontId="20" fillId="0" borderId="5" xfId="0" applyFont="1" applyBorder="1"/>
    <xf numFmtId="0" fontId="20" fillId="0" borderId="5" xfId="0" applyFont="1" applyBorder="1" applyAlignment="1">
      <alignment wrapText="1"/>
    </xf>
    <xf numFmtId="0" fontId="1" fillId="0" borderId="13" xfId="0" applyFont="1" applyBorder="1"/>
    <xf numFmtId="0" fontId="11" fillId="2" borderId="5" xfId="0" applyFont="1" applyFill="1" applyBorder="1" applyAlignment="1" applyProtection="1">
      <alignment vertical="top" wrapText="1"/>
    </xf>
    <xf numFmtId="0" fontId="3" fillId="0" borderId="0" xfId="0" applyFont="1"/>
    <xf numFmtId="2" fontId="12" fillId="0" borderId="5" xfId="0" applyNumberFormat="1" applyFont="1" applyBorder="1" applyProtection="1"/>
    <xf numFmtId="2" fontId="9" fillId="0" borderId="5" xfId="0" applyNumberFormat="1" applyFont="1" applyBorder="1" applyProtection="1"/>
    <xf numFmtId="2" fontId="11" fillId="0" borderId="5" xfId="0" applyNumberFormat="1" applyFont="1" applyBorder="1" applyAlignment="1" applyProtection="1">
      <alignment horizontal="center"/>
    </xf>
    <xf numFmtId="1" fontId="22" fillId="0" borderId="5" xfId="0" applyNumberFormat="1" applyFont="1" applyBorder="1"/>
    <xf numFmtId="3" fontId="22" fillId="0" borderId="5" xfId="0" applyNumberFormat="1" applyFont="1" applyBorder="1"/>
    <xf numFmtId="1" fontId="0" fillId="0" borderId="5" xfId="0" applyNumberFormat="1" applyBorder="1"/>
    <xf numFmtId="3" fontId="0" fillId="0" borderId="5" xfId="0" applyNumberFormat="1" applyBorder="1"/>
    <xf numFmtId="3" fontId="0" fillId="0" borderId="0" xfId="0" applyNumberFormat="1"/>
    <xf numFmtId="3" fontId="21" fillId="0" borderId="0" xfId="0" applyNumberFormat="1" applyFont="1"/>
    <xf numFmtId="3" fontId="0" fillId="0" borderId="0" xfId="0" applyNumberFormat="1" applyFill="1" applyBorder="1"/>
    <xf numFmtId="164" fontId="0" fillId="0" borderId="0" xfId="1" applyFont="1"/>
    <xf numFmtId="164" fontId="0" fillId="0" borderId="0" xfId="0" applyNumberFormat="1"/>
    <xf numFmtId="10" fontId="0" fillId="0" borderId="0" xfId="2" applyNumberFormat="1" applyFont="1"/>
    <xf numFmtId="0" fontId="12" fillId="0" borderId="5" xfId="0" applyFont="1" applyBorder="1"/>
    <xf numFmtId="1" fontId="21" fillId="0" borderId="0" xfId="0" applyNumberFormat="1" applyFont="1"/>
    <xf numFmtId="1" fontId="0" fillId="0" borderId="0" xfId="0" applyNumberFormat="1"/>
    <xf numFmtId="165" fontId="0" fillId="0" borderId="0" xfId="1" applyNumberFormat="1" applyFont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2" fontId="3" fillId="0" borderId="15" xfId="0" applyNumberFormat="1" applyFont="1" applyBorder="1" applyAlignment="1" applyProtection="1">
      <alignment horizontal="center"/>
    </xf>
    <xf numFmtId="2" fontId="3" fillId="0" borderId="16" xfId="0" applyNumberFormat="1" applyFont="1" applyBorder="1" applyAlignment="1" applyProtection="1">
      <alignment horizontal="center"/>
    </xf>
    <xf numFmtId="2" fontId="3" fillId="0" borderId="17" xfId="0" applyNumberFormat="1" applyFont="1" applyBorder="1" applyAlignment="1" applyProtection="1">
      <alignment horizontal="center"/>
    </xf>
    <xf numFmtId="0" fontId="4" fillId="2" borderId="15" xfId="0" applyFont="1" applyFill="1" applyBorder="1" applyAlignment="1" applyProtection="1">
      <alignment horizontal="center" vertical="top" wrapText="1"/>
    </xf>
    <xf numFmtId="0" fontId="4" fillId="2" borderId="17" xfId="0" applyFont="1" applyFill="1" applyBorder="1" applyAlignment="1" applyProtection="1">
      <alignment horizontal="center" vertical="top" wrapText="1"/>
    </xf>
    <xf numFmtId="0" fontId="9" fillId="0" borderId="5" xfId="0" applyFont="1" applyBorder="1" applyAlignment="1" applyProtection="1">
      <alignment horizontal="center" vertical="top" wrapText="1"/>
    </xf>
    <xf numFmtId="0" fontId="9" fillId="0" borderId="5" xfId="0" applyFont="1" applyBorder="1" applyAlignment="1" applyProtection="1">
      <alignment horizontal="center" vertical="top"/>
    </xf>
    <xf numFmtId="0" fontId="9" fillId="0" borderId="5" xfId="0" applyFont="1" applyBorder="1" applyAlignment="1" applyProtection="1">
      <alignment vertical="top"/>
    </xf>
    <xf numFmtId="0" fontId="9" fillId="0" borderId="18" xfId="0" applyFont="1" applyBorder="1" applyAlignment="1" applyProtection="1">
      <alignment horizontal="center" vertical="justify"/>
    </xf>
    <xf numFmtId="0" fontId="9" fillId="0" borderId="19" xfId="0" applyFont="1" applyBorder="1" applyAlignment="1" applyProtection="1">
      <alignment horizontal="center" vertical="justify"/>
    </xf>
    <xf numFmtId="0" fontId="9" fillId="0" borderId="5" xfId="0" applyFont="1" applyBorder="1" applyAlignment="1" applyProtection="1">
      <alignment horizontal="center" vertical="justify"/>
    </xf>
    <xf numFmtId="0" fontId="9" fillId="0" borderId="15" xfId="0" applyFont="1" applyBorder="1" applyAlignment="1" applyProtection="1">
      <alignment vertical="top"/>
    </xf>
    <xf numFmtId="0" fontId="9" fillId="0" borderId="17" xfId="0" applyFont="1" applyBorder="1" applyAlignment="1" applyProtection="1">
      <alignment vertical="top"/>
    </xf>
    <xf numFmtId="0" fontId="9" fillId="0" borderId="18" xfId="0" applyFont="1" applyBorder="1" applyAlignment="1" applyProtection="1">
      <alignment horizontal="center" vertical="top"/>
    </xf>
    <xf numFmtId="0" fontId="9" fillId="0" borderId="19" xfId="0" applyFont="1" applyBorder="1" applyAlignment="1" applyProtection="1">
      <alignment horizontal="center" vertical="top"/>
    </xf>
    <xf numFmtId="0" fontId="15" fillId="0" borderId="0" xfId="0" applyFont="1" applyAlignment="1" applyProtection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7"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ntosh\GAL\GLOBUS%20IPO%202\POST%20LISTING\BSE\JUNE%202013\intime%20data\Clause35Q-March.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ntosh\GAL\GLOBUS%20IPO%202\POST%20LISTING\BSE\JUNE%202013\Clause35Q-June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ory sub-table (I)(a)"/>
      <sheetName val="Table (I)(a)"/>
      <sheetName val="Notes"/>
      <sheetName val="Promoter &amp; Promoter Group(I)(b)"/>
      <sheetName val="Public (I)(c)(i)"/>
      <sheetName val="Public (I)(c)(ii)"/>
      <sheetName val="locked-in shares (I)(d)"/>
      <sheetName val="DRDetails (II)(a)"/>
      <sheetName val="DRHolding (II)(b)"/>
    </sheetNames>
    <sheetDataSet>
      <sheetData sheetId="0"/>
      <sheetData sheetId="1">
        <row r="69">
          <cell r="D69">
            <v>22997741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ory sub-table (I)(a)"/>
      <sheetName val="Table (I)(a)"/>
      <sheetName val="Notes"/>
      <sheetName val="Promoter &amp; Promoter Group(I)(b)"/>
      <sheetName val="Public (I)(c)(i)"/>
      <sheetName val="Public (I)(c)(ii)"/>
      <sheetName val="locked-in shares (I)(d)"/>
      <sheetName val="DRDetails (II)(a)"/>
      <sheetName val="DRHolding (II)(b)"/>
    </sheetNames>
    <sheetDataSet>
      <sheetData sheetId="0"/>
      <sheetData sheetId="1">
        <row r="69">
          <cell r="D69">
            <v>22997741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sqref="A1:D1"/>
    </sheetView>
  </sheetViews>
  <sheetFormatPr defaultColWidth="32.140625" defaultRowHeight="15" x14ac:dyDescent="0.25"/>
  <cols>
    <col min="1" max="1" width="32.28515625" customWidth="1"/>
  </cols>
  <sheetData>
    <row r="1" spans="1:4" ht="19.5" thickBot="1" x14ac:dyDescent="0.35">
      <c r="A1" s="122" t="s">
        <v>17</v>
      </c>
      <c r="B1" s="123"/>
      <c r="C1" s="123"/>
      <c r="D1" s="124"/>
    </row>
    <row r="2" spans="1:4" ht="15.75" thickBot="1" x14ac:dyDescent="0.3"/>
    <row r="3" spans="1:4" x14ac:dyDescent="0.25">
      <c r="A3" s="119" t="s">
        <v>0</v>
      </c>
      <c r="B3" s="120"/>
      <c r="C3" s="120"/>
      <c r="D3" s="121"/>
    </row>
    <row r="4" spans="1:4" x14ac:dyDescent="0.25">
      <c r="A4" s="113" t="s">
        <v>179</v>
      </c>
      <c r="B4" s="114"/>
      <c r="C4" s="114"/>
      <c r="D4" s="115"/>
    </row>
    <row r="5" spans="1:4" ht="15.75" thickBot="1" x14ac:dyDescent="0.3">
      <c r="A5" s="116" t="s">
        <v>299</v>
      </c>
      <c r="B5" s="117"/>
      <c r="C5" s="117"/>
      <c r="D5" s="118"/>
    </row>
    <row r="6" spans="1:4" ht="15.75" thickBot="1" x14ac:dyDescent="0.3">
      <c r="A6" s="1"/>
      <c r="B6" s="2"/>
      <c r="C6" s="2"/>
      <c r="D6" s="3"/>
    </row>
    <row r="7" spans="1:4" ht="27" thickBot="1" x14ac:dyDescent="0.3">
      <c r="A7" s="4" t="s">
        <v>1</v>
      </c>
      <c r="B7" s="5" t="s">
        <v>2</v>
      </c>
      <c r="C7" s="5" t="s">
        <v>3</v>
      </c>
      <c r="D7" s="6" t="s">
        <v>4</v>
      </c>
    </row>
    <row r="8" spans="1:4" x14ac:dyDescent="0.25">
      <c r="A8" s="1"/>
      <c r="B8" s="2"/>
      <c r="C8" s="2"/>
      <c r="D8" s="3"/>
    </row>
    <row r="9" spans="1:4" ht="30" x14ac:dyDescent="0.25">
      <c r="A9" s="79" t="s">
        <v>5</v>
      </c>
      <c r="B9" s="7"/>
      <c r="C9" s="7">
        <v>0</v>
      </c>
      <c r="D9" s="7">
        <v>0</v>
      </c>
    </row>
    <row r="10" spans="1:4" x14ac:dyDescent="0.25">
      <c r="A10" s="7" t="s">
        <v>6</v>
      </c>
      <c r="B10" s="7"/>
      <c r="C10" s="7">
        <v>0</v>
      </c>
      <c r="D10" s="7">
        <v>0</v>
      </c>
    </row>
    <row r="11" spans="1:4" x14ac:dyDescent="0.25">
      <c r="A11" s="7"/>
      <c r="B11" s="7"/>
      <c r="C11" s="7"/>
      <c r="D11" s="7"/>
    </row>
    <row r="12" spans="1:4" s="9" customFormat="1" x14ac:dyDescent="0.25">
      <c r="A12" s="80" t="s">
        <v>7</v>
      </c>
      <c r="B12" s="8">
        <f>SUM(B9:B10)</f>
        <v>0</v>
      </c>
      <c r="C12" s="7">
        <v>0</v>
      </c>
      <c r="D12" s="7">
        <v>0</v>
      </c>
    </row>
    <row r="13" spans="1:4" ht="15.75" thickBot="1" x14ac:dyDescent="0.3">
      <c r="A13" s="1"/>
      <c r="B13" s="2"/>
      <c r="C13" s="2"/>
      <c r="D13" s="3"/>
    </row>
    <row r="14" spans="1:4" ht="52.5" thickBot="1" x14ac:dyDescent="0.3">
      <c r="A14" s="10" t="s">
        <v>175</v>
      </c>
      <c r="B14" s="5" t="s">
        <v>176</v>
      </c>
      <c r="C14" s="5" t="s">
        <v>8</v>
      </c>
      <c r="D14" s="6" t="s">
        <v>9</v>
      </c>
    </row>
    <row r="15" spans="1:4" x14ac:dyDescent="0.25">
      <c r="A15" s="1"/>
      <c r="B15" s="2"/>
      <c r="C15" s="2"/>
      <c r="D15" s="3"/>
    </row>
    <row r="16" spans="1:4" ht="30" x14ac:dyDescent="0.25">
      <c r="A16" s="79" t="s">
        <v>10</v>
      </c>
      <c r="B16" s="7"/>
      <c r="C16" s="7"/>
      <c r="D16" s="7"/>
    </row>
    <row r="17" spans="1:4" x14ac:dyDescent="0.25">
      <c r="A17" s="91" t="s">
        <v>11</v>
      </c>
      <c r="B17" s="7">
        <v>0</v>
      </c>
      <c r="C17" s="7">
        <v>0</v>
      </c>
      <c r="D17" s="7">
        <v>0</v>
      </c>
    </row>
    <row r="18" spans="1:4" x14ac:dyDescent="0.25">
      <c r="A18" s="91"/>
      <c r="B18" s="91"/>
      <c r="C18" s="91"/>
      <c r="D18" s="91"/>
    </row>
    <row r="19" spans="1:4" s="9" customFormat="1" ht="12.75" x14ac:dyDescent="0.2">
      <c r="A19" s="80" t="s">
        <v>7</v>
      </c>
      <c r="B19" s="8">
        <f>SUM(B16:B17)</f>
        <v>0</v>
      </c>
      <c r="C19" s="8">
        <f>SUM(C16:C17)</f>
        <v>0</v>
      </c>
      <c r="D19" s="8">
        <f>SUM(D16:D17)</f>
        <v>0</v>
      </c>
    </row>
    <row r="20" spans="1:4" ht="15.75" thickBot="1" x14ac:dyDescent="0.3">
      <c r="A20" s="1"/>
      <c r="B20" s="2"/>
      <c r="C20" s="2"/>
      <c r="D20" s="3"/>
    </row>
    <row r="21" spans="1:4" ht="39.75" thickBot="1" x14ac:dyDescent="0.3">
      <c r="A21" s="10" t="s">
        <v>177</v>
      </c>
      <c r="B21" s="5" t="s">
        <v>12</v>
      </c>
      <c r="C21" s="5" t="s">
        <v>13</v>
      </c>
      <c r="D21" s="6" t="s">
        <v>14</v>
      </c>
    </row>
    <row r="22" spans="1:4" x14ac:dyDescent="0.25">
      <c r="A22" s="1"/>
      <c r="B22" s="2"/>
      <c r="C22" s="2"/>
      <c r="D22" s="3"/>
    </row>
    <row r="23" spans="1:4" x14ac:dyDescent="0.25">
      <c r="A23" s="92" t="s">
        <v>15</v>
      </c>
      <c r="B23" s="7">
        <v>0</v>
      </c>
      <c r="C23" s="7">
        <v>0</v>
      </c>
      <c r="D23" s="7">
        <v>0</v>
      </c>
    </row>
    <row r="24" spans="1:4" x14ac:dyDescent="0.25">
      <c r="A24" s="91" t="s">
        <v>11</v>
      </c>
      <c r="B24" s="91"/>
      <c r="C24" s="91"/>
      <c r="D24" s="91"/>
    </row>
    <row r="25" spans="1:4" x14ac:dyDescent="0.25">
      <c r="A25" s="91"/>
      <c r="B25" s="91"/>
      <c r="C25" s="91"/>
      <c r="D25" s="91"/>
    </row>
    <row r="26" spans="1:4" s="9" customFormat="1" ht="12.75" x14ac:dyDescent="0.2">
      <c r="A26" s="80" t="s">
        <v>7</v>
      </c>
      <c r="B26" s="8">
        <f>SUM(B23:B24)</f>
        <v>0</v>
      </c>
      <c r="C26" s="8">
        <f>SUM(C23:C24)</f>
        <v>0</v>
      </c>
      <c r="D26" s="8">
        <f>SUM(D23:D24)</f>
        <v>0</v>
      </c>
    </row>
    <row r="27" spans="1:4" ht="15.75" thickBot="1" x14ac:dyDescent="0.3">
      <c r="A27" s="1"/>
      <c r="B27" s="2"/>
      <c r="C27" s="2"/>
      <c r="D27" s="3"/>
    </row>
    <row r="28" spans="1:4" ht="52.5" thickBot="1" x14ac:dyDescent="0.3">
      <c r="A28" s="10" t="s">
        <v>16</v>
      </c>
      <c r="B28" s="93"/>
      <c r="C28" s="93"/>
      <c r="D28" s="6" t="s">
        <v>178</v>
      </c>
    </row>
    <row r="30" spans="1:4" x14ac:dyDescent="0.25">
      <c r="B30" s="106"/>
    </row>
    <row r="31" spans="1:4" x14ac:dyDescent="0.25">
      <c r="B31" s="107"/>
    </row>
  </sheetData>
  <mergeCells count="4">
    <mergeCell ref="A4:D4"/>
    <mergeCell ref="A5:D5"/>
    <mergeCell ref="A3:D3"/>
    <mergeCell ref="A1:D1"/>
  </mergeCells>
  <pageMargins left="0.5" right="0.5" top="0.5" bottom="0.5" header="0.3" footer="0.3"/>
  <pageSetup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B8" sqref="B8"/>
    </sheetView>
  </sheetViews>
  <sheetFormatPr defaultRowHeight="15" x14ac:dyDescent="0.25"/>
  <cols>
    <col min="1" max="1" width="27.140625" customWidth="1"/>
    <col min="2" max="3" width="18.85546875" customWidth="1"/>
    <col min="4" max="4" width="19.7109375" customWidth="1"/>
  </cols>
  <sheetData>
    <row r="1" spans="1:3" x14ac:dyDescent="0.25">
      <c r="A1" t="s">
        <v>186</v>
      </c>
      <c r="B1">
        <v>0</v>
      </c>
    </row>
    <row r="2" spans="1:3" x14ac:dyDescent="0.25">
      <c r="A2" t="s">
        <v>185</v>
      </c>
      <c r="B2">
        <v>36747</v>
      </c>
      <c r="C2" s="108">
        <f>B2/C10</f>
        <v>1.2759699309024103E-3</v>
      </c>
    </row>
    <row r="3" spans="1:3" x14ac:dyDescent="0.25">
      <c r="A3" t="s">
        <v>187</v>
      </c>
      <c r="B3">
        <v>0</v>
      </c>
      <c r="C3" s="108"/>
    </row>
    <row r="4" spans="1:3" x14ac:dyDescent="0.25">
      <c r="A4" t="s">
        <v>188</v>
      </c>
      <c r="B4">
        <v>1840025</v>
      </c>
      <c r="C4" s="108">
        <f>B4/C10</f>
        <v>6.3891380850374394E-2</v>
      </c>
    </row>
    <row r="5" spans="1:3" x14ac:dyDescent="0.25">
      <c r="A5" t="s">
        <v>189</v>
      </c>
      <c r="B5">
        <v>0</v>
      </c>
      <c r="C5" s="108">
        <f>B5/C10</f>
        <v>0</v>
      </c>
    </row>
    <row r="6" spans="1:3" x14ac:dyDescent="0.25">
      <c r="A6" t="s">
        <v>190</v>
      </c>
      <c r="B6" t="e">
        <f>'Table I (a)'!D36+'Table I (a)'!#REF!+'Table I (a)'!D51+'Table I (a)'!D52</f>
        <v>#REF!</v>
      </c>
      <c r="C6" s="108" t="e">
        <f>B6/C10</f>
        <v>#REF!</v>
      </c>
    </row>
    <row r="7" spans="1:3" x14ac:dyDescent="0.25">
      <c r="A7" t="s">
        <v>191</v>
      </c>
      <c r="B7">
        <f>'Table I (a)'!D44+'Table I (a)'!D10</f>
        <v>13606462</v>
      </c>
      <c r="C7" s="108">
        <f>B7/C10</f>
        <v>0.47245860554511315</v>
      </c>
    </row>
    <row r="8" spans="1:3" x14ac:dyDescent="0.25">
      <c r="A8" t="s">
        <v>192</v>
      </c>
      <c r="B8" s="103">
        <f>'Table I (a)'!D54</f>
        <v>2415</v>
      </c>
      <c r="C8" s="108">
        <f>B8/C10</f>
        <v>8.3856298014241192E-5</v>
      </c>
    </row>
    <row r="9" spans="1:3" x14ac:dyDescent="0.25">
      <c r="A9" t="s">
        <v>193</v>
      </c>
      <c r="B9">
        <f>Sheet3!B51</f>
        <v>4058107</v>
      </c>
      <c r="C9" s="108">
        <f>B9/C10</f>
        <v>0.14091007451994961</v>
      </c>
    </row>
    <row r="10" spans="1:3" x14ac:dyDescent="0.25">
      <c r="C10">
        <f>Sheet3!D1</f>
        <v>28799268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workbookViewId="0"/>
  </sheetViews>
  <sheetFormatPr defaultRowHeight="15" x14ac:dyDescent="0.25"/>
  <cols>
    <col min="1" max="1" width="21.5703125" bestFit="1" customWidth="1"/>
    <col min="3" max="3" width="36.7109375" customWidth="1"/>
    <col min="4" max="4" width="15.5703125" customWidth="1"/>
    <col min="5" max="5" width="32" bestFit="1" customWidth="1"/>
    <col min="6" max="6" width="18.42578125" customWidth="1"/>
  </cols>
  <sheetData>
    <row r="1" spans="1:6" x14ac:dyDescent="0.25">
      <c r="A1" s="110" t="s">
        <v>170</v>
      </c>
      <c r="B1" s="110">
        <v>1649820</v>
      </c>
      <c r="C1" s="110"/>
      <c r="D1" s="110"/>
      <c r="E1" s="111"/>
      <c r="F1" s="111"/>
    </row>
    <row r="2" spans="1:6" x14ac:dyDescent="0.25">
      <c r="A2" s="111" t="s">
        <v>195</v>
      </c>
      <c r="B2" s="111">
        <v>112500</v>
      </c>
      <c r="C2" s="111"/>
      <c r="D2" s="111"/>
      <c r="E2" s="111" t="s">
        <v>291</v>
      </c>
      <c r="F2" s="111">
        <v>5004</v>
      </c>
    </row>
    <row r="3" spans="1:6" x14ac:dyDescent="0.25">
      <c r="A3" s="111" t="s">
        <v>196</v>
      </c>
      <c r="B3" s="111">
        <v>50000</v>
      </c>
      <c r="C3" s="111"/>
      <c r="D3" s="111"/>
      <c r="E3" s="111" t="s">
        <v>292</v>
      </c>
      <c r="F3" s="111">
        <v>5000</v>
      </c>
    </row>
    <row r="4" spans="1:6" x14ac:dyDescent="0.25">
      <c r="A4" s="111" t="s">
        <v>197</v>
      </c>
      <c r="B4" s="111">
        <v>35989</v>
      </c>
      <c r="C4" s="111"/>
      <c r="D4" s="111"/>
      <c r="E4" s="111" t="s">
        <v>293</v>
      </c>
      <c r="F4" s="111">
        <v>5000</v>
      </c>
    </row>
    <row r="5" spans="1:6" x14ac:dyDescent="0.25">
      <c r="A5" s="111" t="s">
        <v>198</v>
      </c>
      <c r="B5" s="111">
        <v>27700</v>
      </c>
      <c r="C5" s="111"/>
      <c r="D5" s="111"/>
      <c r="E5" s="111" t="s">
        <v>294</v>
      </c>
      <c r="F5" s="111">
        <v>4000</v>
      </c>
    </row>
    <row r="6" spans="1:6" x14ac:dyDescent="0.25">
      <c r="A6" s="111" t="s">
        <v>199</v>
      </c>
      <c r="B6" s="111">
        <v>27167</v>
      </c>
      <c r="C6" s="111"/>
      <c r="D6" s="111"/>
      <c r="E6" s="111" t="s">
        <v>295</v>
      </c>
      <c r="F6" s="111">
        <v>3000</v>
      </c>
    </row>
    <row r="7" spans="1:6" x14ac:dyDescent="0.25">
      <c r="A7" s="111" t="s">
        <v>200</v>
      </c>
      <c r="B7" s="111">
        <v>27007</v>
      </c>
      <c r="C7" s="111"/>
      <c r="D7" s="111"/>
    </row>
    <row r="8" spans="1:6" x14ac:dyDescent="0.25">
      <c r="A8" s="110" t="s">
        <v>201</v>
      </c>
      <c r="B8" s="110">
        <v>27000</v>
      </c>
      <c r="C8" s="111"/>
      <c r="D8" s="111"/>
      <c r="E8" s="111" t="s">
        <v>296</v>
      </c>
      <c r="F8" s="111">
        <v>3418</v>
      </c>
    </row>
    <row r="9" spans="1:6" x14ac:dyDescent="0.25">
      <c r="A9" s="110" t="s">
        <v>201</v>
      </c>
      <c r="B9" s="110">
        <v>26600</v>
      </c>
      <c r="C9" s="111"/>
      <c r="D9" s="111"/>
    </row>
    <row r="10" spans="1:6" x14ac:dyDescent="0.25">
      <c r="A10" s="111" t="s">
        <v>202</v>
      </c>
      <c r="B10" s="111">
        <v>24800</v>
      </c>
      <c r="C10" s="111"/>
      <c r="D10" s="111"/>
    </row>
    <row r="11" spans="1:6" x14ac:dyDescent="0.25">
      <c r="A11" s="111" t="s">
        <v>203</v>
      </c>
      <c r="B11" s="111">
        <v>20087</v>
      </c>
      <c r="C11" s="111"/>
      <c r="D11" s="111"/>
    </row>
    <row r="12" spans="1:6" x14ac:dyDescent="0.25">
      <c r="A12" s="111" t="s">
        <v>204</v>
      </c>
      <c r="B12" s="111">
        <v>19220</v>
      </c>
      <c r="C12" s="111"/>
      <c r="D12" s="111"/>
    </row>
    <row r="13" spans="1:6" x14ac:dyDescent="0.25">
      <c r="A13" s="111" t="s">
        <v>205</v>
      </c>
      <c r="B13" s="111">
        <v>16956</v>
      </c>
      <c r="C13" s="111"/>
      <c r="D13" s="111"/>
    </row>
    <row r="14" spans="1:6" x14ac:dyDescent="0.25">
      <c r="A14" s="111" t="s">
        <v>206</v>
      </c>
      <c r="B14" s="111">
        <v>16000</v>
      </c>
      <c r="C14" s="111"/>
      <c r="D14" s="111"/>
    </row>
    <row r="15" spans="1:6" x14ac:dyDescent="0.25">
      <c r="A15" s="111" t="s">
        <v>207</v>
      </c>
      <c r="B15" s="111">
        <v>15000</v>
      </c>
    </row>
    <row r="16" spans="1:6" x14ac:dyDescent="0.25">
      <c r="A16" s="111" t="s">
        <v>208</v>
      </c>
      <c r="B16" s="111">
        <v>15000</v>
      </c>
    </row>
    <row r="17" spans="1:4" x14ac:dyDescent="0.25">
      <c r="A17" s="111" t="s">
        <v>209</v>
      </c>
      <c r="B17" s="111">
        <v>13275</v>
      </c>
      <c r="C17" s="111" t="s">
        <v>256</v>
      </c>
      <c r="D17" s="111">
        <v>5300</v>
      </c>
    </row>
    <row r="18" spans="1:4" x14ac:dyDescent="0.25">
      <c r="A18" s="111" t="s">
        <v>210</v>
      </c>
      <c r="B18" s="111">
        <v>12994</v>
      </c>
      <c r="C18" s="111" t="s">
        <v>257</v>
      </c>
      <c r="D18" s="111">
        <v>5200</v>
      </c>
    </row>
    <row r="19" spans="1:4" x14ac:dyDescent="0.25">
      <c r="A19" s="111" t="s">
        <v>211</v>
      </c>
      <c r="B19" s="111">
        <v>11000</v>
      </c>
      <c r="C19" s="111" t="s">
        <v>258</v>
      </c>
      <c r="D19" s="111">
        <v>5186</v>
      </c>
    </row>
    <row r="20" spans="1:4" x14ac:dyDescent="0.25">
      <c r="A20" s="111" t="s">
        <v>212</v>
      </c>
      <c r="B20" s="111">
        <v>10740</v>
      </c>
      <c r="C20" s="111" t="s">
        <v>259</v>
      </c>
      <c r="D20" s="111">
        <v>5000</v>
      </c>
    </row>
    <row r="21" spans="1:4" x14ac:dyDescent="0.25">
      <c r="A21" s="111" t="s">
        <v>213</v>
      </c>
      <c r="B21" s="111">
        <v>10637</v>
      </c>
      <c r="C21" s="111" t="s">
        <v>260</v>
      </c>
      <c r="D21" s="111">
        <v>5000</v>
      </c>
    </row>
    <row r="22" spans="1:4" x14ac:dyDescent="0.25">
      <c r="A22" s="111" t="s">
        <v>214</v>
      </c>
      <c r="B22" s="111">
        <v>10000</v>
      </c>
      <c r="C22" s="111" t="s">
        <v>261</v>
      </c>
      <c r="D22" s="111">
        <v>5000</v>
      </c>
    </row>
    <row r="23" spans="1:4" x14ac:dyDescent="0.25">
      <c r="A23" s="111" t="s">
        <v>215</v>
      </c>
      <c r="B23" s="111">
        <v>10000</v>
      </c>
      <c r="C23" s="111" t="s">
        <v>262</v>
      </c>
      <c r="D23" s="111">
        <v>5000</v>
      </c>
    </row>
    <row r="24" spans="1:4" x14ac:dyDescent="0.25">
      <c r="A24" s="111" t="s">
        <v>216</v>
      </c>
      <c r="B24" s="111">
        <v>10000</v>
      </c>
      <c r="C24" s="111" t="s">
        <v>263</v>
      </c>
      <c r="D24" s="111">
        <v>5000</v>
      </c>
    </row>
    <row r="25" spans="1:4" x14ac:dyDescent="0.25">
      <c r="A25" s="111" t="s">
        <v>217</v>
      </c>
      <c r="B25" s="111">
        <v>10000</v>
      </c>
      <c r="C25" s="111" t="s">
        <v>264</v>
      </c>
      <c r="D25" s="111">
        <v>5000</v>
      </c>
    </row>
    <row r="26" spans="1:4" x14ac:dyDescent="0.25">
      <c r="A26" s="111" t="s">
        <v>218</v>
      </c>
      <c r="B26" s="111">
        <v>8000</v>
      </c>
      <c r="C26" s="111" t="s">
        <v>265</v>
      </c>
      <c r="D26" s="111">
        <v>5000</v>
      </c>
    </row>
    <row r="27" spans="1:4" x14ac:dyDescent="0.25">
      <c r="A27" s="111" t="s">
        <v>219</v>
      </c>
      <c r="B27" s="111">
        <v>7800</v>
      </c>
      <c r="C27" s="111" t="s">
        <v>266</v>
      </c>
      <c r="D27" s="111">
        <v>5000</v>
      </c>
    </row>
    <row r="28" spans="1:4" x14ac:dyDescent="0.25">
      <c r="A28" s="111" t="s">
        <v>220</v>
      </c>
      <c r="B28" s="111">
        <v>7500</v>
      </c>
      <c r="C28" s="111" t="s">
        <v>267</v>
      </c>
      <c r="D28" s="111">
        <v>5000</v>
      </c>
    </row>
    <row r="29" spans="1:4" x14ac:dyDescent="0.25">
      <c r="A29" s="111" t="s">
        <v>221</v>
      </c>
      <c r="B29" s="111">
        <v>7500</v>
      </c>
      <c r="C29" s="111" t="s">
        <v>268</v>
      </c>
      <c r="D29" s="111">
        <v>5000</v>
      </c>
    </row>
    <row r="30" spans="1:4" x14ac:dyDescent="0.25">
      <c r="A30" s="111" t="s">
        <v>222</v>
      </c>
      <c r="B30" s="111">
        <v>7400</v>
      </c>
      <c r="C30" s="111" t="s">
        <v>269</v>
      </c>
      <c r="D30" s="111">
        <v>4800</v>
      </c>
    </row>
    <row r="31" spans="1:4" x14ac:dyDescent="0.25">
      <c r="A31" s="111" t="s">
        <v>223</v>
      </c>
      <c r="B31" s="111">
        <v>7000</v>
      </c>
      <c r="C31" s="111" t="s">
        <v>270</v>
      </c>
      <c r="D31" s="111">
        <v>4600</v>
      </c>
    </row>
    <row r="32" spans="1:4" x14ac:dyDescent="0.25">
      <c r="A32" s="111" t="s">
        <v>224</v>
      </c>
      <c r="B32" s="111">
        <v>7000</v>
      </c>
      <c r="C32" s="111" t="s">
        <v>271</v>
      </c>
      <c r="D32" s="111">
        <v>4570</v>
      </c>
    </row>
    <row r="33" spans="1:4" x14ac:dyDescent="0.25">
      <c r="A33" s="111" t="s">
        <v>225</v>
      </c>
      <c r="B33" s="111">
        <v>6850</v>
      </c>
      <c r="C33" s="111" t="s">
        <v>272</v>
      </c>
      <c r="D33" s="111">
        <v>4500</v>
      </c>
    </row>
    <row r="34" spans="1:4" x14ac:dyDescent="0.25">
      <c r="A34" s="111" t="s">
        <v>226</v>
      </c>
      <c r="B34" s="111">
        <v>6552</v>
      </c>
      <c r="C34" s="111" t="s">
        <v>273</v>
      </c>
      <c r="D34" s="111">
        <v>4500</v>
      </c>
    </row>
    <row r="35" spans="1:4" x14ac:dyDescent="0.25">
      <c r="A35" s="111" t="s">
        <v>227</v>
      </c>
      <c r="B35" s="111">
        <v>6500</v>
      </c>
      <c r="C35" s="111" t="s">
        <v>274</v>
      </c>
      <c r="D35" s="111">
        <v>4500</v>
      </c>
    </row>
    <row r="36" spans="1:4" x14ac:dyDescent="0.25">
      <c r="A36" s="111" t="s">
        <v>228</v>
      </c>
      <c r="B36" s="111">
        <v>6467</v>
      </c>
      <c r="C36" s="111" t="s">
        <v>275</v>
      </c>
      <c r="D36" s="111">
        <v>4331</v>
      </c>
    </row>
    <row r="37" spans="1:4" x14ac:dyDescent="0.25">
      <c r="A37" s="111" t="s">
        <v>229</v>
      </c>
      <c r="B37" s="111">
        <v>6415</v>
      </c>
      <c r="C37" s="111" t="s">
        <v>276</v>
      </c>
      <c r="D37" s="111">
        <v>4300</v>
      </c>
    </row>
    <row r="38" spans="1:4" x14ac:dyDescent="0.25">
      <c r="A38" s="111" t="s">
        <v>230</v>
      </c>
      <c r="B38" s="111">
        <v>6120</v>
      </c>
      <c r="C38" s="111" t="s">
        <v>277</v>
      </c>
      <c r="D38" s="111">
        <v>4000</v>
      </c>
    </row>
    <row r="39" spans="1:4" x14ac:dyDescent="0.25">
      <c r="A39" s="111" t="s">
        <v>231</v>
      </c>
      <c r="B39" s="111">
        <v>6100</v>
      </c>
      <c r="C39" s="111" t="s">
        <v>278</v>
      </c>
      <c r="D39" s="111">
        <v>4000</v>
      </c>
    </row>
    <row r="40" spans="1:4" x14ac:dyDescent="0.25">
      <c r="A40" s="111" t="s">
        <v>232</v>
      </c>
      <c r="B40" s="111">
        <v>6000</v>
      </c>
      <c r="C40" s="111" t="s">
        <v>279</v>
      </c>
      <c r="D40" s="111">
        <v>3800</v>
      </c>
    </row>
    <row r="41" spans="1:4" x14ac:dyDescent="0.25">
      <c r="A41" s="111" t="s">
        <v>233</v>
      </c>
      <c r="B41" s="111">
        <v>6000</v>
      </c>
      <c r="C41" s="111" t="s">
        <v>280</v>
      </c>
      <c r="D41" s="111">
        <v>3600</v>
      </c>
    </row>
    <row r="42" spans="1:4" x14ac:dyDescent="0.25">
      <c r="A42" s="111" t="s">
        <v>234</v>
      </c>
      <c r="B42" s="111">
        <v>6000</v>
      </c>
      <c r="C42" s="111" t="s">
        <v>281</v>
      </c>
      <c r="D42" s="111">
        <v>3000</v>
      </c>
    </row>
    <row r="43" spans="1:4" x14ac:dyDescent="0.25">
      <c r="A43" s="111" t="s">
        <v>235</v>
      </c>
      <c r="B43" s="111">
        <v>6000</v>
      </c>
      <c r="C43" s="111" t="s">
        <v>282</v>
      </c>
      <c r="D43" s="111">
        <v>3000</v>
      </c>
    </row>
    <row r="44" spans="1:4" x14ac:dyDescent="0.25">
      <c r="A44" s="111" t="s">
        <v>236</v>
      </c>
      <c r="B44" s="111">
        <v>6000</v>
      </c>
      <c r="C44" s="111" t="s">
        <v>283</v>
      </c>
      <c r="D44" s="111">
        <v>3000</v>
      </c>
    </row>
    <row r="45" spans="1:4" x14ac:dyDescent="0.25">
      <c r="A45" s="111" t="s">
        <v>237</v>
      </c>
      <c r="B45" s="111">
        <v>6000</v>
      </c>
      <c r="C45" s="111" t="s">
        <v>284</v>
      </c>
      <c r="D45" s="111">
        <v>3000</v>
      </c>
    </row>
    <row r="46" spans="1:4" x14ac:dyDescent="0.25">
      <c r="A46" s="111" t="s">
        <v>238</v>
      </c>
      <c r="B46" s="111">
        <v>5920</v>
      </c>
      <c r="C46" s="111" t="s">
        <v>285</v>
      </c>
      <c r="D46" s="111">
        <v>2997</v>
      </c>
    </row>
    <row r="47" spans="1:4" x14ac:dyDescent="0.25">
      <c r="A47" s="111" t="s">
        <v>239</v>
      </c>
      <c r="B47" s="111">
        <v>5540</v>
      </c>
      <c r="C47" s="111" t="s">
        <v>286</v>
      </c>
      <c r="D47" s="111">
        <v>2839</v>
      </c>
    </row>
    <row r="48" spans="1:4" x14ac:dyDescent="0.25">
      <c r="A48" s="111" t="s">
        <v>240</v>
      </c>
      <c r="B48" s="111">
        <v>5500</v>
      </c>
      <c r="C48" s="111" t="s">
        <v>287</v>
      </c>
      <c r="D48" s="111">
        <v>2640</v>
      </c>
    </row>
    <row r="49" spans="1:4" x14ac:dyDescent="0.25">
      <c r="A49" s="111" t="s">
        <v>241</v>
      </c>
      <c r="B49" s="111">
        <v>5380</v>
      </c>
      <c r="C49" s="111" t="s">
        <v>288</v>
      </c>
      <c r="D49" s="111">
        <v>2592</v>
      </c>
    </row>
    <row r="50" spans="1:4" x14ac:dyDescent="0.25">
      <c r="A50" s="111" t="s">
        <v>242</v>
      </c>
      <c r="B50" s="111">
        <v>5300</v>
      </c>
      <c r="C50" s="111" t="s">
        <v>289</v>
      </c>
      <c r="D50" s="111">
        <v>2510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workbookViewId="0"/>
  </sheetViews>
  <sheetFormatPr defaultRowHeight="15" x14ac:dyDescent="0.25"/>
  <cols>
    <col min="1" max="1" width="30.5703125" bestFit="1" customWidth="1"/>
    <col min="2" max="2" width="13.28515625" bestFit="1" customWidth="1"/>
    <col min="3" max="3" width="27.42578125" customWidth="1"/>
    <col min="4" max="4" width="22" customWidth="1"/>
  </cols>
  <sheetData>
    <row r="1" spans="1:4" x14ac:dyDescent="0.25">
      <c r="A1" s="110" t="s">
        <v>170</v>
      </c>
      <c r="B1" s="110">
        <v>1649820</v>
      </c>
      <c r="D1">
        <f>'Table I (a)'!D66</f>
        <v>28799268</v>
      </c>
    </row>
    <row r="2" spans="1:4" x14ac:dyDescent="0.25">
      <c r="A2" s="110" t="s">
        <v>194</v>
      </c>
      <c r="B2" s="110">
        <v>1619820</v>
      </c>
    </row>
    <row r="3" spans="1:4" x14ac:dyDescent="0.25">
      <c r="A3" s="111" t="s">
        <v>195</v>
      </c>
      <c r="B3" s="111">
        <v>112500</v>
      </c>
    </row>
    <row r="4" spans="1:4" x14ac:dyDescent="0.25">
      <c r="A4" s="111" t="s">
        <v>196</v>
      </c>
      <c r="B4" s="111">
        <v>50000</v>
      </c>
    </row>
    <row r="5" spans="1:4" x14ac:dyDescent="0.25">
      <c r="A5" s="111" t="s">
        <v>197</v>
      </c>
      <c r="B5" s="111">
        <v>35989</v>
      </c>
    </row>
    <row r="6" spans="1:4" x14ac:dyDescent="0.25">
      <c r="A6" s="111" t="s">
        <v>198</v>
      </c>
      <c r="B6" s="111">
        <v>27700</v>
      </c>
    </row>
    <row r="7" spans="1:4" x14ac:dyDescent="0.25">
      <c r="A7" s="111" t="s">
        <v>199</v>
      </c>
      <c r="B7" s="111">
        <v>27167</v>
      </c>
    </row>
    <row r="8" spans="1:4" x14ac:dyDescent="0.25">
      <c r="A8" s="111" t="s">
        <v>200</v>
      </c>
      <c r="B8" s="111">
        <v>27007</v>
      </c>
    </row>
    <row r="9" spans="1:4" x14ac:dyDescent="0.25">
      <c r="A9" s="110" t="s">
        <v>201</v>
      </c>
      <c r="B9" s="110">
        <v>27000</v>
      </c>
    </row>
    <row r="10" spans="1:4" x14ac:dyDescent="0.25">
      <c r="A10" s="110" t="s">
        <v>201</v>
      </c>
      <c r="B10" s="110">
        <v>26600</v>
      </c>
    </row>
    <row r="11" spans="1:4" x14ac:dyDescent="0.25">
      <c r="A11" s="111" t="s">
        <v>202</v>
      </c>
      <c r="B11" s="111">
        <v>24800</v>
      </c>
    </row>
    <row r="12" spans="1:4" x14ac:dyDescent="0.25">
      <c r="A12" s="111" t="s">
        <v>203</v>
      </c>
      <c r="B12" s="111">
        <v>20087</v>
      </c>
    </row>
    <row r="13" spans="1:4" x14ac:dyDescent="0.25">
      <c r="A13" s="111" t="s">
        <v>243</v>
      </c>
      <c r="B13" s="111">
        <v>20000</v>
      </c>
    </row>
    <row r="14" spans="1:4" x14ac:dyDescent="0.25">
      <c r="A14" s="111" t="s">
        <v>204</v>
      </c>
      <c r="B14" s="111">
        <v>19220</v>
      </c>
    </row>
    <row r="15" spans="1:4" x14ac:dyDescent="0.25">
      <c r="A15" s="111" t="s">
        <v>244</v>
      </c>
      <c r="B15" s="111">
        <v>19071</v>
      </c>
    </row>
    <row r="16" spans="1:4" x14ac:dyDescent="0.25">
      <c r="A16" s="111" t="s">
        <v>205</v>
      </c>
      <c r="B16" s="111">
        <v>16956</v>
      </c>
    </row>
    <row r="17" spans="1:2" x14ac:dyDescent="0.25">
      <c r="A17" s="111" t="s">
        <v>206</v>
      </c>
      <c r="B17" s="111">
        <v>16000</v>
      </c>
    </row>
    <row r="18" spans="1:2" x14ac:dyDescent="0.25">
      <c r="A18" s="111" t="s">
        <v>207</v>
      </c>
      <c r="B18" s="111">
        <v>15000</v>
      </c>
    </row>
    <row r="19" spans="1:2" x14ac:dyDescent="0.25">
      <c r="A19" s="111" t="s">
        <v>208</v>
      </c>
      <c r="B19" s="111">
        <v>15000</v>
      </c>
    </row>
    <row r="20" spans="1:2" x14ac:dyDescent="0.25">
      <c r="A20" s="111" t="s">
        <v>290</v>
      </c>
      <c r="B20" s="111">
        <v>13500</v>
      </c>
    </row>
    <row r="21" spans="1:2" x14ac:dyDescent="0.25">
      <c r="A21" s="111" t="s">
        <v>209</v>
      </c>
      <c r="B21" s="111">
        <v>13275</v>
      </c>
    </row>
    <row r="22" spans="1:2" x14ac:dyDescent="0.25">
      <c r="A22" s="111" t="s">
        <v>210</v>
      </c>
      <c r="B22" s="111">
        <v>12994</v>
      </c>
    </row>
    <row r="23" spans="1:2" x14ac:dyDescent="0.25">
      <c r="A23" s="111" t="s">
        <v>245</v>
      </c>
      <c r="B23" s="111">
        <v>11298</v>
      </c>
    </row>
    <row r="24" spans="1:2" x14ac:dyDescent="0.25">
      <c r="A24" s="111" t="s">
        <v>246</v>
      </c>
      <c r="B24" s="111">
        <v>11155</v>
      </c>
    </row>
    <row r="25" spans="1:2" x14ac:dyDescent="0.25">
      <c r="A25" s="111" t="s">
        <v>247</v>
      </c>
      <c r="B25" s="111">
        <v>11045</v>
      </c>
    </row>
    <row r="26" spans="1:2" x14ac:dyDescent="0.25">
      <c r="A26" s="111" t="s">
        <v>211</v>
      </c>
      <c r="B26" s="111">
        <v>11000</v>
      </c>
    </row>
    <row r="27" spans="1:2" x14ac:dyDescent="0.25">
      <c r="A27" s="111" t="s">
        <v>248</v>
      </c>
      <c r="B27" s="111">
        <v>11000</v>
      </c>
    </row>
    <row r="28" spans="1:2" x14ac:dyDescent="0.25">
      <c r="A28" s="111" t="s">
        <v>249</v>
      </c>
      <c r="B28" s="111">
        <v>10900</v>
      </c>
    </row>
    <row r="29" spans="1:2" x14ac:dyDescent="0.25">
      <c r="A29" s="111" t="s">
        <v>212</v>
      </c>
      <c r="B29" s="111">
        <v>10740</v>
      </c>
    </row>
    <row r="30" spans="1:2" x14ac:dyDescent="0.25">
      <c r="A30" s="111" t="s">
        <v>213</v>
      </c>
      <c r="B30" s="111">
        <v>10637</v>
      </c>
    </row>
    <row r="31" spans="1:2" x14ac:dyDescent="0.25">
      <c r="A31" s="111" t="s">
        <v>214</v>
      </c>
      <c r="B31" s="111">
        <v>10000</v>
      </c>
    </row>
    <row r="32" spans="1:2" x14ac:dyDescent="0.25">
      <c r="A32" s="111" t="s">
        <v>215</v>
      </c>
      <c r="B32" s="111">
        <v>10000</v>
      </c>
    </row>
    <row r="33" spans="1:2" x14ac:dyDescent="0.25">
      <c r="A33" s="111" t="s">
        <v>216</v>
      </c>
      <c r="B33" s="111">
        <v>10000</v>
      </c>
    </row>
    <row r="34" spans="1:2" x14ac:dyDescent="0.25">
      <c r="A34" s="111" t="s">
        <v>217</v>
      </c>
      <c r="B34" s="111">
        <v>10000</v>
      </c>
    </row>
    <row r="35" spans="1:2" x14ac:dyDescent="0.25">
      <c r="A35" s="111" t="s">
        <v>250</v>
      </c>
      <c r="B35" s="111">
        <v>10000</v>
      </c>
    </row>
    <row r="36" spans="1:2" x14ac:dyDescent="0.25">
      <c r="A36" s="111" t="s">
        <v>251</v>
      </c>
      <c r="B36" s="111">
        <v>10000</v>
      </c>
    </row>
    <row r="37" spans="1:2" x14ac:dyDescent="0.25">
      <c r="A37" s="111" t="s">
        <v>218</v>
      </c>
      <c r="B37" s="111">
        <v>8000</v>
      </c>
    </row>
    <row r="38" spans="1:2" x14ac:dyDescent="0.25">
      <c r="A38" s="111" t="s">
        <v>219</v>
      </c>
      <c r="B38" s="111">
        <v>7800</v>
      </c>
    </row>
    <row r="39" spans="1:2" x14ac:dyDescent="0.25">
      <c r="A39" s="111" t="s">
        <v>220</v>
      </c>
      <c r="B39" s="111">
        <v>7500</v>
      </c>
    </row>
    <row r="40" spans="1:2" x14ac:dyDescent="0.25">
      <c r="A40" s="111" t="s">
        <v>221</v>
      </c>
      <c r="B40" s="111">
        <v>7500</v>
      </c>
    </row>
    <row r="41" spans="1:2" x14ac:dyDescent="0.25">
      <c r="A41" s="111" t="s">
        <v>252</v>
      </c>
      <c r="B41" s="111">
        <v>7460</v>
      </c>
    </row>
    <row r="42" spans="1:2" x14ac:dyDescent="0.25">
      <c r="A42" s="111" t="s">
        <v>222</v>
      </c>
      <c r="B42" s="111">
        <v>7400</v>
      </c>
    </row>
    <row r="43" spans="1:2" x14ac:dyDescent="0.25">
      <c r="A43" s="111" t="s">
        <v>253</v>
      </c>
      <c r="B43" s="111">
        <v>7264</v>
      </c>
    </row>
    <row r="44" spans="1:2" x14ac:dyDescent="0.25">
      <c r="A44" s="111" t="s">
        <v>223</v>
      </c>
      <c r="B44" s="111">
        <v>7000</v>
      </c>
    </row>
    <row r="45" spans="1:2" x14ac:dyDescent="0.25">
      <c r="A45" s="111" t="s">
        <v>224</v>
      </c>
      <c r="B45" s="111">
        <v>7000</v>
      </c>
    </row>
    <row r="46" spans="1:2" x14ac:dyDescent="0.25">
      <c r="A46" s="111" t="s">
        <v>254</v>
      </c>
      <c r="B46" s="111">
        <v>7000</v>
      </c>
    </row>
    <row r="47" spans="1:2" x14ac:dyDescent="0.25">
      <c r="A47" s="111" t="s">
        <v>255</v>
      </c>
      <c r="B47" s="111">
        <v>7000</v>
      </c>
    </row>
    <row r="48" spans="1:2" x14ac:dyDescent="0.25">
      <c r="A48" s="111" t="s">
        <v>225</v>
      </c>
      <c r="B48" s="111">
        <v>6850</v>
      </c>
    </row>
    <row r="49" spans="1:3" x14ac:dyDescent="0.25">
      <c r="A49" s="111" t="s">
        <v>226</v>
      </c>
      <c r="B49" s="111">
        <v>6552</v>
      </c>
    </row>
    <row r="50" spans="1:3" x14ac:dyDescent="0.25">
      <c r="A50" s="111" t="s">
        <v>227</v>
      </c>
      <c r="B50" s="111">
        <v>6500</v>
      </c>
    </row>
    <row r="51" spans="1:3" x14ac:dyDescent="0.25">
      <c r="A51" s="111"/>
      <c r="B51" s="112">
        <f>SUM(B1:B50)</f>
        <v>4058107</v>
      </c>
      <c r="C51" s="107">
        <f>B51/D1*100</f>
        <v>14.09100745199496</v>
      </c>
    </row>
    <row r="52" spans="1:3" x14ac:dyDescent="0.25">
      <c r="A52" s="111"/>
      <c r="B52" s="1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workbookViewId="0">
      <selection sqref="A1:I1"/>
    </sheetView>
  </sheetViews>
  <sheetFormatPr defaultRowHeight="15" x14ac:dyDescent="0.25"/>
  <cols>
    <col min="1" max="1" width="10.42578125" customWidth="1"/>
    <col min="2" max="2" width="32.7109375" customWidth="1"/>
    <col min="3" max="3" width="13.7109375" customWidth="1"/>
    <col min="4" max="4" width="13.42578125" customWidth="1"/>
    <col min="5" max="5" width="15.42578125" customWidth="1"/>
    <col min="6" max="6" width="11.5703125" customWidth="1"/>
    <col min="7" max="7" width="12.5703125" customWidth="1"/>
    <col min="9" max="9" width="17" customWidth="1"/>
  </cols>
  <sheetData>
    <row r="1" spans="1:9" ht="18.75" x14ac:dyDescent="0.3">
      <c r="A1" s="125" t="s">
        <v>17</v>
      </c>
      <c r="B1" s="126"/>
      <c r="C1" s="126"/>
      <c r="D1" s="126"/>
      <c r="E1" s="126"/>
      <c r="F1" s="126"/>
      <c r="G1" s="126"/>
      <c r="H1" s="126"/>
      <c r="I1" s="127"/>
    </row>
    <row r="2" spans="1:9" ht="18.75" x14ac:dyDescent="0.3">
      <c r="A2" s="128"/>
      <c r="B2" s="129"/>
      <c r="C2" s="130"/>
      <c r="D2" s="125" t="s">
        <v>18</v>
      </c>
      <c r="E2" s="127"/>
      <c r="F2" s="131"/>
      <c r="G2" s="132"/>
      <c r="H2" s="132"/>
      <c r="I2" s="133"/>
    </row>
    <row r="3" spans="1:9" ht="63" customHeight="1" x14ac:dyDescent="0.25">
      <c r="A3" s="12" t="s">
        <v>19</v>
      </c>
      <c r="B3" s="12" t="s">
        <v>20</v>
      </c>
      <c r="C3" s="12" t="s">
        <v>21</v>
      </c>
      <c r="D3" s="12" t="s">
        <v>22</v>
      </c>
      <c r="E3" s="12" t="s">
        <v>23</v>
      </c>
      <c r="F3" s="134" t="s">
        <v>24</v>
      </c>
      <c r="G3" s="135"/>
      <c r="H3" s="134" t="s">
        <v>25</v>
      </c>
      <c r="I3" s="135"/>
    </row>
    <row r="4" spans="1:9" ht="50.25" x14ac:dyDescent="0.25">
      <c r="A4" s="12"/>
      <c r="B4" s="12"/>
      <c r="C4" s="12"/>
      <c r="D4" s="12"/>
      <c r="E4" s="12"/>
      <c r="F4" s="13" t="s">
        <v>26</v>
      </c>
      <c r="G4" s="13" t="s">
        <v>27</v>
      </c>
      <c r="H4" s="14" t="s">
        <v>28</v>
      </c>
      <c r="I4" s="13" t="s">
        <v>29</v>
      </c>
    </row>
    <row r="5" spans="1:9" x14ac:dyDescent="0.25">
      <c r="A5" s="15" t="s">
        <v>30</v>
      </c>
      <c r="B5" s="15" t="s">
        <v>31</v>
      </c>
      <c r="C5" s="15" t="s">
        <v>32</v>
      </c>
      <c r="D5" s="15" t="s">
        <v>33</v>
      </c>
      <c r="E5" s="15" t="s">
        <v>34</v>
      </c>
      <c r="F5" s="16" t="s">
        <v>35</v>
      </c>
      <c r="G5" s="16" t="s">
        <v>36</v>
      </c>
      <c r="H5" s="17" t="s">
        <v>37</v>
      </c>
      <c r="I5" s="16" t="s">
        <v>38</v>
      </c>
    </row>
    <row r="6" spans="1:9" ht="30.75" x14ac:dyDescent="0.25">
      <c r="A6" s="18" t="s">
        <v>39</v>
      </c>
      <c r="B6" s="19" t="s">
        <v>40</v>
      </c>
      <c r="C6" s="20"/>
      <c r="D6" s="21"/>
      <c r="E6" s="21"/>
      <c r="F6" s="22"/>
      <c r="G6" s="22"/>
      <c r="H6" s="23"/>
      <c r="I6" s="24"/>
    </row>
    <row r="7" spans="1:9" x14ac:dyDescent="0.25">
      <c r="A7" s="18">
        <v>1</v>
      </c>
      <c r="B7" s="19" t="s">
        <v>41</v>
      </c>
      <c r="C7" s="20"/>
      <c r="D7" s="21"/>
      <c r="E7" s="21"/>
      <c r="F7" s="22"/>
      <c r="G7" s="22"/>
      <c r="H7" s="23"/>
      <c r="I7" s="24"/>
    </row>
    <row r="8" spans="1:9" x14ac:dyDescent="0.25">
      <c r="A8" s="26" t="s">
        <v>42</v>
      </c>
      <c r="B8" s="27" t="s">
        <v>43</v>
      </c>
      <c r="C8" s="28">
        <v>8</v>
      </c>
      <c r="D8" s="29">
        <v>3329600</v>
      </c>
      <c r="E8" s="29">
        <v>3329600</v>
      </c>
      <c r="F8" s="22">
        <f>D8/D59*100</f>
        <v>11.561404963487266</v>
      </c>
      <c r="G8" s="22">
        <f>D8/D66*100</f>
        <v>11.561404963487266</v>
      </c>
      <c r="H8" s="23"/>
      <c r="I8" s="24">
        <f>((H8*100)/D8)</f>
        <v>0</v>
      </c>
    </row>
    <row r="9" spans="1:9" ht="30" x14ac:dyDescent="0.25">
      <c r="A9" s="26" t="s">
        <v>44</v>
      </c>
      <c r="B9" s="27" t="s">
        <v>45</v>
      </c>
      <c r="C9" s="28"/>
      <c r="D9" s="29"/>
      <c r="E9" s="29"/>
      <c r="F9" s="22">
        <f>((D9*100)/$D$59)</f>
        <v>0</v>
      </c>
      <c r="G9" s="22">
        <f>((D9*100)/$D$66)</f>
        <v>0</v>
      </c>
      <c r="H9" s="23"/>
      <c r="I9" s="24">
        <v>0</v>
      </c>
    </row>
    <row r="10" spans="1:9" x14ac:dyDescent="0.25">
      <c r="A10" s="26" t="s">
        <v>46</v>
      </c>
      <c r="B10" s="27" t="s">
        <v>47</v>
      </c>
      <c r="C10" s="28">
        <v>3</v>
      </c>
      <c r="D10" s="29">
        <f>12143105+763359</f>
        <v>12906464</v>
      </c>
      <c r="E10" s="29">
        <f>12143105+763359</f>
        <v>12906464</v>
      </c>
      <c r="F10" s="22">
        <f>D10/D59*100</f>
        <v>44.815250165386153</v>
      </c>
      <c r="G10" s="22">
        <f>D10/D66*100</f>
        <v>44.815250165386153</v>
      </c>
      <c r="H10" s="23"/>
      <c r="I10" s="24">
        <f t="shared" ref="I10:I27" si="0">((H10*100)/D10)</f>
        <v>0</v>
      </c>
    </row>
    <row r="11" spans="1:9" x14ac:dyDescent="0.25">
      <c r="A11" s="26" t="s">
        <v>48</v>
      </c>
      <c r="B11" s="27" t="s">
        <v>49</v>
      </c>
      <c r="C11" s="28"/>
      <c r="D11" s="29"/>
      <c r="E11" s="29"/>
      <c r="F11" s="22">
        <f>((D11*100)/$D$59)</f>
        <v>0</v>
      </c>
      <c r="G11" s="22">
        <f>((D11*100)/$D$66)</f>
        <v>0</v>
      </c>
      <c r="H11" s="23"/>
      <c r="I11" s="24">
        <v>0</v>
      </c>
    </row>
    <row r="12" spans="1:9" x14ac:dyDescent="0.25">
      <c r="A12" s="26" t="s">
        <v>50</v>
      </c>
      <c r="B12" s="27" t="s">
        <v>51</v>
      </c>
      <c r="C12" s="20"/>
      <c r="D12" s="21"/>
      <c r="E12" s="21"/>
      <c r="F12" s="22">
        <f>((D12*100)/$D$59)</f>
        <v>0</v>
      </c>
      <c r="G12" s="22">
        <f>((D12*100)/$D$66)</f>
        <v>0</v>
      </c>
      <c r="H12" s="23"/>
      <c r="I12" s="24">
        <v>0</v>
      </c>
    </row>
    <row r="13" spans="1:9" x14ac:dyDescent="0.25">
      <c r="A13" s="26"/>
      <c r="B13" s="27"/>
      <c r="C13" s="20"/>
      <c r="D13" s="21"/>
      <c r="E13" s="21"/>
      <c r="F13" s="22"/>
      <c r="G13" s="22"/>
      <c r="H13" s="23"/>
      <c r="I13" s="24"/>
    </row>
    <row r="14" spans="1:9" x14ac:dyDescent="0.25">
      <c r="A14" s="18"/>
      <c r="B14" s="94" t="s">
        <v>52</v>
      </c>
      <c r="C14" s="32">
        <f t="shared" ref="C14:H14" si="1">SUM(C8:C12)</f>
        <v>11</v>
      </c>
      <c r="D14" s="32">
        <f t="shared" si="1"/>
        <v>16236064</v>
      </c>
      <c r="E14" s="32">
        <f t="shared" si="1"/>
        <v>16236064</v>
      </c>
      <c r="F14" s="81">
        <f t="shared" si="1"/>
        <v>56.376655128873423</v>
      </c>
      <c r="G14" s="81">
        <f t="shared" si="1"/>
        <v>56.376655128873423</v>
      </c>
      <c r="H14" s="33">
        <f t="shared" si="1"/>
        <v>0</v>
      </c>
      <c r="I14" s="24">
        <f t="shared" si="0"/>
        <v>0</v>
      </c>
    </row>
    <row r="15" spans="1:9" x14ac:dyDescent="0.25">
      <c r="A15" s="18"/>
      <c r="B15" s="27"/>
      <c r="C15" s="20"/>
      <c r="D15" s="21"/>
      <c r="E15" s="21"/>
      <c r="F15" s="22"/>
      <c r="G15" s="22"/>
      <c r="H15" s="23"/>
      <c r="I15" s="24"/>
    </row>
    <row r="16" spans="1:9" x14ac:dyDescent="0.25">
      <c r="A16" s="18">
        <v>2</v>
      </c>
      <c r="B16" s="19" t="s">
        <v>53</v>
      </c>
      <c r="C16" s="20"/>
      <c r="D16" s="21"/>
      <c r="E16" s="21"/>
      <c r="F16" s="22"/>
      <c r="G16" s="22"/>
      <c r="H16" s="23"/>
      <c r="I16" s="24"/>
    </row>
    <row r="17" spans="1:9" ht="45" x14ac:dyDescent="0.25">
      <c r="A17" s="26" t="s">
        <v>54</v>
      </c>
      <c r="B17" s="27" t="s">
        <v>55</v>
      </c>
      <c r="C17" s="28">
        <v>0</v>
      </c>
      <c r="D17" s="29">
        <v>0</v>
      </c>
      <c r="E17" s="29">
        <v>0</v>
      </c>
      <c r="F17" s="22">
        <f t="shared" ref="F17:F22" si="2">((D17*100)/$D$59)</f>
        <v>0</v>
      </c>
      <c r="G17" s="22">
        <f t="shared" ref="G17:G22" si="3">((D17*100)/$D$66)</f>
        <v>0</v>
      </c>
      <c r="H17" s="23"/>
      <c r="I17" s="24">
        <v>0</v>
      </c>
    </row>
    <row r="18" spans="1:9" x14ac:dyDescent="0.25">
      <c r="A18" s="26" t="s">
        <v>56</v>
      </c>
      <c r="B18" s="27" t="s">
        <v>47</v>
      </c>
      <c r="C18" s="28">
        <v>0</v>
      </c>
      <c r="D18" s="29">
        <v>0</v>
      </c>
      <c r="E18" s="29">
        <v>0</v>
      </c>
      <c r="F18" s="22">
        <f t="shared" si="2"/>
        <v>0</v>
      </c>
      <c r="G18" s="22">
        <f t="shared" si="3"/>
        <v>0</v>
      </c>
      <c r="H18" s="23"/>
      <c r="I18" s="24">
        <v>0</v>
      </c>
    </row>
    <row r="19" spans="1:9" x14ac:dyDescent="0.25">
      <c r="A19" s="26" t="s">
        <v>57</v>
      </c>
      <c r="B19" s="27" t="s">
        <v>58</v>
      </c>
      <c r="C19" s="28">
        <v>0</v>
      </c>
      <c r="D19" s="29">
        <v>0</v>
      </c>
      <c r="E19" s="29">
        <v>0</v>
      </c>
      <c r="F19" s="22">
        <f t="shared" si="2"/>
        <v>0</v>
      </c>
      <c r="G19" s="22">
        <f t="shared" si="3"/>
        <v>0</v>
      </c>
      <c r="H19" s="23"/>
      <c r="I19" s="24">
        <v>0</v>
      </c>
    </row>
    <row r="20" spans="1:9" ht="15.75" x14ac:dyDescent="0.25">
      <c r="A20" s="26" t="s">
        <v>59</v>
      </c>
      <c r="B20" s="34" t="s">
        <v>60</v>
      </c>
      <c r="C20" s="28">
        <v>0</v>
      </c>
      <c r="D20" s="29">
        <v>0</v>
      </c>
      <c r="E20" s="29">
        <v>0</v>
      </c>
      <c r="F20" s="22">
        <f t="shared" si="2"/>
        <v>0</v>
      </c>
      <c r="G20" s="22">
        <f t="shared" si="3"/>
        <v>0</v>
      </c>
      <c r="H20" s="23"/>
      <c r="I20" s="24">
        <v>0</v>
      </c>
    </row>
    <row r="21" spans="1:9" x14ac:dyDescent="0.25">
      <c r="A21" s="26" t="s">
        <v>61</v>
      </c>
      <c r="B21" s="27" t="s">
        <v>51</v>
      </c>
      <c r="C21" s="28">
        <v>0</v>
      </c>
      <c r="D21" s="29">
        <v>0</v>
      </c>
      <c r="E21" s="29">
        <v>0</v>
      </c>
      <c r="F21" s="22">
        <f t="shared" si="2"/>
        <v>0</v>
      </c>
      <c r="G21" s="22">
        <f t="shared" si="3"/>
        <v>0</v>
      </c>
      <c r="H21" s="23"/>
      <c r="I21" s="24">
        <v>0</v>
      </c>
    </row>
    <row r="22" spans="1:9" x14ac:dyDescent="0.25">
      <c r="A22" s="30" t="s">
        <v>62</v>
      </c>
      <c r="B22" s="31"/>
      <c r="C22" s="28"/>
      <c r="D22" s="29"/>
      <c r="E22" s="29"/>
      <c r="F22" s="22">
        <f t="shared" si="2"/>
        <v>0</v>
      </c>
      <c r="G22" s="22">
        <f t="shared" si="3"/>
        <v>0</v>
      </c>
      <c r="H22" s="23"/>
      <c r="I22" s="24">
        <v>0</v>
      </c>
    </row>
    <row r="23" spans="1:9" x14ac:dyDescent="0.25">
      <c r="A23" s="30" t="s">
        <v>63</v>
      </c>
      <c r="B23" s="31"/>
      <c r="C23" s="28"/>
      <c r="D23" s="29"/>
      <c r="E23" s="29"/>
      <c r="F23" s="22"/>
      <c r="G23" s="22"/>
      <c r="H23" s="23"/>
      <c r="I23" s="24"/>
    </row>
    <row r="24" spans="1:9" x14ac:dyDescent="0.25">
      <c r="A24" s="26"/>
      <c r="B24" s="27"/>
      <c r="C24" s="20"/>
      <c r="D24" s="21"/>
      <c r="E24" s="21"/>
      <c r="F24" s="22"/>
      <c r="G24" s="22"/>
      <c r="H24" s="23"/>
      <c r="I24" s="24"/>
    </row>
    <row r="25" spans="1:9" x14ac:dyDescent="0.25">
      <c r="A25" s="18"/>
      <c r="B25" s="19" t="s">
        <v>64</v>
      </c>
      <c r="C25" s="32">
        <f>SUM(C17:C22)</f>
        <v>0</v>
      </c>
      <c r="D25" s="32">
        <f>SUM(D17:D22)</f>
        <v>0</v>
      </c>
      <c r="E25" s="32">
        <f>SUM(E17:E22)</f>
        <v>0</v>
      </c>
      <c r="F25" s="22">
        <f>((D25*100)/$D$59)</f>
        <v>0</v>
      </c>
      <c r="G25" s="22">
        <f>((D25*100)/$D$66)</f>
        <v>0</v>
      </c>
      <c r="H25" s="33">
        <f>SUM(H17:H22)</f>
        <v>0</v>
      </c>
      <c r="I25" s="24">
        <v>0</v>
      </c>
    </row>
    <row r="26" spans="1:9" x14ac:dyDescent="0.25">
      <c r="A26" s="18"/>
      <c r="B26" s="19"/>
      <c r="C26" s="20"/>
      <c r="D26" s="21"/>
      <c r="E26" s="21"/>
      <c r="F26" s="22"/>
      <c r="G26" s="22"/>
      <c r="H26" s="23"/>
      <c r="I26" s="24"/>
    </row>
    <row r="27" spans="1:9" ht="42.75" x14ac:dyDescent="0.25">
      <c r="A27" s="35"/>
      <c r="B27" s="19" t="s">
        <v>65</v>
      </c>
      <c r="C27" s="32">
        <f>SUM(C14+C25)</f>
        <v>11</v>
      </c>
      <c r="D27" s="32">
        <f>SUM(D14+D25)</f>
        <v>16236064</v>
      </c>
      <c r="E27" s="32">
        <f>SUM(E14+E25)</f>
        <v>16236064</v>
      </c>
      <c r="F27" s="81">
        <f t="shared" ref="F27:G27" si="4">SUM(F14+F25)</f>
        <v>56.376655128873423</v>
      </c>
      <c r="G27" s="81">
        <f t="shared" si="4"/>
        <v>56.376655128873423</v>
      </c>
      <c r="H27" s="33">
        <f>SUM(H14+H25)</f>
        <v>0</v>
      </c>
      <c r="I27" s="24">
        <f t="shared" si="0"/>
        <v>0</v>
      </c>
    </row>
    <row r="28" spans="1:9" x14ac:dyDescent="0.25">
      <c r="A28" s="35"/>
      <c r="B28" s="19"/>
      <c r="C28" s="20"/>
      <c r="D28" s="21"/>
      <c r="E28" s="21"/>
      <c r="F28" s="22"/>
      <c r="G28" s="22"/>
      <c r="H28" s="23"/>
      <c r="I28" s="24"/>
    </row>
    <row r="29" spans="1:9" x14ac:dyDescent="0.25">
      <c r="A29" s="18" t="s">
        <v>66</v>
      </c>
      <c r="B29" s="19" t="s">
        <v>67</v>
      </c>
      <c r="C29" s="20"/>
      <c r="D29" s="21"/>
      <c r="E29" s="21"/>
      <c r="F29" s="22"/>
      <c r="G29" s="22"/>
      <c r="H29" s="36"/>
      <c r="I29" s="24"/>
    </row>
    <row r="30" spans="1:9" x14ac:dyDescent="0.25">
      <c r="A30" s="18">
        <v>1</v>
      </c>
      <c r="B30" s="19" t="s">
        <v>58</v>
      </c>
      <c r="C30" s="20" t="s">
        <v>68</v>
      </c>
      <c r="D30" s="21" t="s">
        <v>68</v>
      </c>
      <c r="E30" s="21"/>
      <c r="F30" s="22"/>
      <c r="G30" s="22"/>
      <c r="H30" s="37"/>
      <c r="I30" s="24"/>
    </row>
    <row r="31" spans="1:9" x14ac:dyDescent="0.25">
      <c r="A31" s="26" t="s">
        <v>42</v>
      </c>
      <c r="B31" s="27" t="s">
        <v>69</v>
      </c>
      <c r="C31" s="28">
        <v>2</v>
      </c>
      <c r="D31" s="29">
        <v>1844017</v>
      </c>
      <c r="E31" s="29">
        <v>1844017</v>
      </c>
      <c r="F31" s="22">
        <f>D31/D59*100</f>
        <v>6.4029995484607456</v>
      </c>
      <c r="G31" s="22">
        <f>D31/D66*100</f>
        <v>6.4029995484607456</v>
      </c>
      <c r="H31" s="36"/>
      <c r="I31" s="24"/>
    </row>
    <row r="32" spans="1:9" ht="18" x14ac:dyDescent="0.25">
      <c r="A32" s="26" t="s">
        <v>44</v>
      </c>
      <c r="B32" s="27" t="s">
        <v>70</v>
      </c>
      <c r="C32" s="28">
        <v>2</v>
      </c>
      <c r="D32" s="29">
        <v>20843</v>
      </c>
      <c r="E32" s="29">
        <v>20843</v>
      </c>
      <c r="F32" s="22">
        <f>D32/D59*100</f>
        <v>7.2373367267529159E-2</v>
      </c>
      <c r="G32" s="22">
        <f>D32/D66*100</f>
        <v>7.2373367267529159E-2</v>
      </c>
      <c r="H32" s="36"/>
      <c r="I32" s="24"/>
    </row>
    <row r="33" spans="1:9" ht="30" x14ac:dyDescent="0.25">
      <c r="A33" s="26" t="s">
        <v>46</v>
      </c>
      <c r="B33" s="27" t="s">
        <v>45</v>
      </c>
      <c r="C33" s="28">
        <v>0</v>
      </c>
      <c r="D33" s="29">
        <v>0</v>
      </c>
      <c r="E33" s="29">
        <v>0</v>
      </c>
      <c r="F33" s="22">
        <f>((D33*100)/$D$59)</f>
        <v>0</v>
      </c>
      <c r="G33" s="22">
        <f>((D33*100)/$D$66)</f>
        <v>0</v>
      </c>
      <c r="H33" s="36"/>
      <c r="I33" s="24"/>
    </row>
    <row r="34" spans="1:9" x14ac:dyDescent="0.25">
      <c r="A34" s="26" t="s">
        <v>71</v>
      </c>
      <c r="B34" s="27" t="s">
        <v>72</v>
      </c>
      <c r="C34" s="28"/>
      <c r="D34" s="29"/>
      <c r="E34" s="29"/>
      <c r="F34" s="22">
        <f>((D34*100)/$D$59)</f>
        <v>0</v>
      </c>
      <c r="G34" s="22">
        <f>((D34*100)/$D$66)</f>
        <v>0</v>
      </c>
      <c r="H34" s="36"/>
      <c r="I34" s="24"/>
    </row>
    <row r="35" spans="1:9" x14ac:dyDescent="0.25">
      <c r="A35" s="26" t="s">
        <v>50</v>
      </c>
      <c r="B35" s="27" t="s">
        <v>73</v>
      </c>
      <c r="C35" s="28"/>
      <c r="D35" s="29"/>
      <c r="E35" s="29"/>
      <c r="F35" s="22">
        <f>((D35*100)/$D$59)</f>
        <v>0</v>
      </c>
      <c r="G35" s="22">
        <f>((D35*100)/$D$66)</f>
        <v>0</v>
      </c>
      <c r="H35" s="36"/>
      <c r="I35" s="24"/>
    </row>
    <row r="36" spans="1:9" x14ac:dyDescent="0.25">
      <c r="A36" s="26" t="s">
        <v>74</v>
      </c>
      <c r="B36" s="27" t="s">
        <v>75</v>
      </c>
      <c r="C36" s="28">
        <v>2</v>
      </c>
      <c r="D36" s="29">
        <v>56322</v>
      </c>
      <c r="E36" s="29">
        <f>D36</f>
        <v>56322</v>
      </c>
      <c r="F36" s="22">
        <f>D36/D59*100</f>
        <v>0.19556747067321295</v>
      </c>
      <c r="G36" s="22">
        <f>D36/D66*100</f>
        <v>0.19556747067321295</v>
      </c>
      <c r="H36" s="36"/>
      <c r="I36" s="24"/>
    </row>
    <row r="37" spans="1:9" x14ac:dyDescent="0.25">
      <c r="A37" s="26" t="s">
        <v>76</v>
      </c>
      <c r="B37" s="27" t="s">
        <v>77</v>
      </c>
      <c r="C37" s="28"/>
      <c r="D37" s="29"/>
      <c r="E37" s="29"/>
      <c r="F37" s="22">
        <f>((D37*100)/$D$59)</f>
        <v>0</v>
      </c>
      <c r="G37" s="22">
        <f>((D37*100)/$D$66)</f>
        <v>0</v>
      </c>
      <c r="H37" s="36"/>
      <c r="I37" s="24"/>
    </row>
    <row r="38" spans="1:9" ht="15.75" x14ac:dyDescent="0.25">
      <c r="A38" s="26" t="s">
        <v>78</v>
      </c>
      <c r="B38" s="109" t="s">
        <v>60</v>
      </c>
      <c r="C38" s="20"/>
      <c r="D38" s="21"/>
      <c r="E38" s="21"/>
      <c r="F38" s="22">
        <f>((D38*100)/$D$59)</f>
        <v>0</v>
      </c>
      <c r="G38" s="22">
        <f>((D38*100)/$D$66)</f>
        <v>0</v>
      </c>
      <c r="H38" s="36"/>
      <c r="I38" s="24"/>
    </row>
    <row r="39" spans="1:9" x14ac:dyDescent="0.25">
      <c r="A39" s="30" t="s">
        <v>80</v>
      </c>
      <c r="B39" s="27" t="s">
        <v>51</v>
      </c>
      <c r="C39" s="88"/>
      <c r="D39" s="89"/>
      <c r="E39" s="89"/>
      <c r="F39" s="22">
        <f>((D39*100)/$D$59)</f>
        <v>0</v>
      </c>
      <c r="G39" s="22">
        <f>((D39*100)/$D$66)</f>
        <v>0</v>
      </c>
      <c r="H39" s="36"/>
      <c r="I39" s="24"/>
    </row>
    <row r="40" spans="1:9" x14ac:dyDescent="0.25">
      <c r="A40" s="30" t="s">
        <v>80</v>
      </c>
      <c r="B40" s="86"/>
      <c r="C40" s="88"/>
      <c r="D40" s="89"/>
      <c r="E40" s="89"/>
      <c r="F40" s="90"/>
      <c r="G40" s="90"/>
      <c r="H40" s="36"/>
      <c r="I40" s="24"/>
    </row>
    <row r="41" spans="1:9" x14ac:dyDescent="0.25">
      <c r="A41" s="35"/>
      <c r="B41" s="94" t="s">
        <v>81</v>
      </c>
      <c r="C41" s="32">
        <f>SUM(C31:C39)</f>
        <v>6</v>
      </c>
      <c r="D41" s="32">
        <f>SUM(D31:D39)</f>
        <v>1921182</v>
      </c>
      <c r="E41" s="32">
        <f>SUM(E31:E39)</f>
        <v>1921182</v>
      </c>
      <c r="F41" s="98">
        <f>SUM(F31:F40)</f>
        <v>6.6709403864014876</v>
      </c>
      <c r="G41" s="98">
        <f>SUM(G31:G40)</f>
        <v>6.6709403864014876</v>
      </c>
      <c r="H41" s="36"/>
      <c r="I41" s="24"/>
    </row>
    <row r="42" spans="1:9" x14ac:dyDescent="0.25">
      <c r="A42" s="35"/>
      <c r="B42" s="19"/>
      <c r="C42" s="20"/>
      <c r="D42" s="21"/>
      <c r="E42" s="21"/>
      <c r="F42" s="22"/>
      <c r="G42" s="22"/>
      <c r="H42" s="36"/>
      <c r="I42" s="24"/>
    </row>
    <row r="43" spans="1:9" x14ac:dyDescent="0.25">
      <c r="A43" s="18" t="s">
        <v>82</v>
      </c>
      <c r="B43" s="19" t="s">
        <v>83</v>
      </c>
      <c r="C43" s="20"/>
      <c r="D43" s="7"/>
      <c r="E43" s="21"/>
      <c r="F43" s="22"/>
      <c r="G43" s="22"/>
      <c r="H43" s="36"/>
      <c r="I43" s="24"/>
    </row>
    <row r="44" spans="1:9" x14ac:dyDescent="0.25">
      <c r="A44" s="26" t="s">
        <v>42</v>
      </c>
      <c r="B44" s="27" t="s">
        <v>47</v>
      </c>
      <c r="C44" s="28">
        <v>297</v>
      </c>
      <c r="D44" s="29">
        <v>699998</v>
      </c>
      <c r="E44" s="29">
        <v>699998</v>
      </c>
      <c r="F44" s="22">
        <f>D44/D59*100</f>
        <v>2.4306103891251678</v>
      </c>
      <c r="G44" s="22">
        <f>D44/D66*100</f>
        <v>2.4306103891251678</v>
      </c>
      <c r="H44" s="36"/>
      <c r="I44" s="24"/>
    </row>
    <row r="45" spans="1:9" x14ac:dyDescent="0.25">
      <c r="A45" s="26" t="s">
        <v>44</v>
      </c>
      <c r="B45" s="27" t="s">
        <v>84</v>
      </c>
      <c r="C45" s="20"/>
      <c r="D45" s="21"/>
      <c r="E45" s="21"/>
      <c r="F45" s="22">
        <f t="shared" ref="F45:F49" si="5">((D45*100)/$D$59)</f>
        <v>0</v>
      </c>
      <c r="G45" s="22">
        <f t="shared" ref="G45:G49" si="6">((D45*100)/$D$66)</f>
        <v>0</v>
      </c>
      <c r="H45" s="36"/>
      <c r="I45" s="24"/>
    </row>
    <row r="46" spans="1:9" ht="45" x14ac:dyDescent="0.25">
      <c r="A46" s="21" t="s">
        <v>85</v>
      </c>
      <c r="B46" s="27" t="s">
        <v>86</v>
      </c>
      <c r="C46" s="28">
        <f>11834+1</f>
        <v>11835</v>
      </c>
      <c r="D46" s="29">
        <f>3768579+33</f>
        <v>3768612</v>
      </c>
      <c r="E46" s="29">
        <v>3768291</v>
      </c>
      <c r="F46" s="22">
        <f>D46/D59*100</f>
        <v>13.085790930519483</v>
      </c>
      <c r="G46" s="22">
        <f>D46/D66*100</f>
        <v>13.085790930519483</v>
      </c>
      <c r="H46" s="36"/>
      <c r="I46" s="24"/>
    </row>
    <row r="47" spans="1:9" ht="45" x14ac:dyDescent="0.25">
      <c r="A47" s="35" t="s">
        <v>87</v>
      </c>
      <c r="B47" s="27" t="s">
        <v>88</v>
      </c>
      <c r="C47" s="28">
        <v>27</v>
      </c>
      <c r="D47" s="29">
        <v>661074</v>
      </c>
      <c r="E47" s="29">
        <v>661074</v>
      </c>
      <c r="F47" s="22">
        <f>D47/D59*100</f>
        <v>2.2954541761269764</v>
      </c>
      <c r="G47" s="22">
        <f>D47/D66*100</f>
        <v>2.2954541761269764</v>
      </c>
      <c r="H47" s="36"/>
      <c r="I47" s="24"/>
    </row>
    <row r="48" spans="1:9" ht="15.75" x14ac:dyDescent="0.25">
      <c r="A48" s="26" t="s">
        <v>46</v>
      </c>
      <c r="B48" s="34" t="s">
        <v>60</v>
      </c>
      <c r="C48" s="20"/>
      <c r="D48" s="21"/>
      <c r="E48" s="21"/>
      <c r="F48" s="22">
        <f t="shared" si="5"/>
        <v>0</v>
      </c>
      <c r="G48" s="22">
        <f t="shared" si="6"/>
        <v>0</v>
      </c>
      <c r="H48" s="36"/>
      <c r="I48" s="24"/>
    </row>
    <row r="49" spans="1:9" x14ac:dyDescent="0.25">
      <c r="A49" s="30" t="s">
        <v>48</v>
      </c>
      <c r="B49" s="27" t="s">
        <v>79</v>
      </c>
      <c r="C49" s="28"/>
      <c r="D49" s="29"/>
      <c r="E49" s="29"/>
      <c r="F49" s="22">
        <f t="shared" si="5"/>
        <v>0</v>
      </c>
      <c r="G49" s="22">
        <f t="shared" si="6"/>
        <v>0</v>
      </c>
      <c r="H49" s="36"/>
      <c r="I49" s="24"/>
    </row>
    <row r="50" spans="1:9" x14ac:dyDescent="0.25">
      <c r="A50" s="30" t="s">
        <v>89</v>
      </c>
      <c r="B50" s="31" t="s">
        <v>90</v>
      </c>
      <c r="C50" s="28">
        <v>130</v>
      </c>
      <c r="D50" s="29">
        <v>132891</v>
      </c>
      <c r="E50" s="29">
        <v>132891</v>
      </c>
      <c r="F50" s="22">
        <f>D50/D59*100</f>
        <v>0.46143881156979405</v>
      </c>
      <c r="G50" s="22">
        <f>D50/D66*100</f>
        <v>0.46143881156979405</v>
      </c>
      <c r="H50" s="36"/>
      <c r="I50" s="24"/>
    </row>
    <row r="51" spans="1:9" x14ac:dyDescent="0.25">
      <c r="A51" s="30" t="s">
        <v>91</v>
      </c>
      <c r="B51" s="11" t="s">
        <v>92</v>
      </c>
      <c r="C51" s="11">
        <v>225</v>
      </c>
      <c r="D51" s="38">
        <v>268193</v>
      </c>
      <c r="E51" s="38">
        <v>268193</v>
      </c>
      <c r="F51" s="22">
        <f>D51/D59*100</f>
        <v>0.93124936369910516</v>
      </c>
      <c r="G51" s="22">
        <f>D51/D66*100</f>
        <v>0.93124936369910516</v>
      </c>
      <c r="H51" s="36"/>
      <c r="I51" s="24"/>
    </row>
    <row r="52" spans="1:9" x14ac:dyDescent="0.25">
      <c r="A52" s="38"/>
      <c r="B52" s="11" t="s">
        <v>93</v>
      </c>
      <c r="C52" s="28">
        <v>55</v>
      </c>
      <c r="D52" s="29">
        <v>70671</v>
      </c>
      <c r="E52" s="29">
        <v>70671</v>
      </c>
      <c r="F52" s="22">
        <f>D52/D59*100</f>
        <v>0.24539165370453167</v>
      </c>
      <c r="G52" s="22">
        <f>D52/D66*100</f>
        <v>0.24539165370453167</v>
      </c>
      <c r="H52" s="36"/>
      <c r="I52" s="24"/>
    </row>
    <row r="53" spans="1:9" x14ac:dyDescent="0.25">
      <c r="A53" s="38"/>
      <c r="B53" s="11" t="s">
        <v>297</v>
      </c>
      <c r="C53" s="11">
        <v>1</v>
      </c>
      <c r="D53" s="38">
        <v>5038168</v>
      </c>
      <c r="E53" s="38">
        <v>5038168</v>
      </c>
      <c r="F53" s="22">
        <f>D53/D59*100</f>
        <v>17.494083530178614</v>
      </c>
      <c r="G53" s="22">
        <f>D53/D66*100</f>
        <v>17.494083530178614</v>
      </c>
      <c r="H53" s="36"/>
      <c r="I53" s="24"/>
    </row>
    <row r="54" spans="1:9" x14ac:dyDescent="0.25">
      <c r="A54" s="26"/>
      <c r="B54" s="27" t="s">
        <v>94</v>
      </c>
      <c r="C54" s="20">
        <v>3</v>
      </c>
      <c r="D54" s="21">
        <f>2448-33</f>
        <v>2415</v>
      </c>
      <c r="E54" s="21">
        <v>2415</v>
      </c>
      <c r="F54" s="22">
        <f>D54/D59*100</f>
        <v>8.3856298014241184E-3</v>
      </c>
      <c r="G54" s="22">
        <f>D54/D66*100</f>
        <v>8.3856298014241184E-3</v>
      </c>
      <c r="H54" s="36"/>
      <c r="I54" s="24"/>
    </row>
    <row r="55" spans="1:9" x14ac:dyDescent="0.25">
      <c r="A55" s="39"/>
      <c r="B55" s="19" t="s">
        <v>95</v>
      </c>
      <c r="C55" s="32">
        <f>SUM(C44:C54)</f>
        <v>12573</v>
      </c>
      <c r="D55" s="32">
        <f>SUM(D44:D54)</f>
        <v>10642022</v>
      </c>
      <c r="E55" s="32">
        <f>SUM(E44:E54)</f>
        <v>10641701</v>
      </c>
      <c r="F55" s="98">
        <f>SUM(F44:F54)</f>
        <v>36.952404484725093</v>
      </c>
      <c r="G55" s="98">
        <f>SUM(G44:G54)</f>
        <v>36.952404484725093</v>
      </c>
      <c r="H55" s="36"/>
      <c r="I55" s="24"/>
    </row>
    <row r="56" spans="1:9" x14ac:dyDescent="0.25">
      <c r="A56" s="39"/>
      <c r="B56" s="19"/>
      <c r="C56" s="20"/>
      <c r="D56" s="21"/>
      <c r="E56" s="21"/>
      <c r="F56" s="22"/>
      <c r="G56" s="22"/>
      <c r="H56" s="36"/>
      <c r="I56" s="24"/>
    </row>
    <row r="57" spans="1:9" ht="28.5" x14ac:dyDescent="0.25">
      <c r="A57" s="40" t="s">
        <v>66</v>
      </c>
      <c r="B57" s="19" t="s">
        <v>96</v>
      </c>
      <c r="C57" s="32">
        <f>C41+C55</f>
        <v>12579</v>
      </c>
      <c r="D57" s="32">
        <f>D41+D55</f>
        <v>12563204</v>
      </c>
      <c r="E57" s="32">
        <f>E41+E55</f>
        <v>12562883</v>
      </c>
      <c r="F57" s="98">
        <f t="shared" ref="F57:G57" si="7">F41+F55</f>
        <v>43.623344871126584</v>
      </c>
      <c r="G57" s="98">
        <f t="shared" si="7"/>
        <v>43.623344871126584</v>
      </c>
      <c r="H57" s="36"/>
      <c r="I57" s="24"/>
    </row>
    <row r="58" spans="1:9" x14ac:dyDescent="0.25">
      <c r="A58" s="39"/>
      <c r="B58" s="19"/>
      <c r="C58" s="20"/>
      <c r="D58" s="21"/>
      <c r="E58" s="21"/>
      <c r="F58" s="22"/>
      <c r="G58" s="22"/>
      <c r="H58" s="23"/>
      <c r="I58" s="24"/>
    </row>
    <row r="59" spans="1:9" x14ac:dyDescent="0.25">
      <c r="A59" s="39"/>
      <c r="B59" s="19" t="s">
        <v>97</v>
      </c>
      <c r="C59" s="32">
        <f>SUM(C27+C57)</f>
        <v>12590</v>
      </c>
      <c r="D59" s="32">
        <f>SUM(D27+D57)</f>
        <v>28799268</v>
      </c>
      <c r="E59" s="32">
        <f>SUM(E27+E57)</f>
        <v>28798947</v>
      </c>
      <c r="F59" s="81">
        <v>100</v>
      </c>
      <c r="G59" s="98">
        <v>100</v>
      </c>
      <c r="H59" s="33"/>
      <c r="I59" s="41"/>
    </row>
    <row r="60" spans="1:9" x14ac:dyDescent="0.25">
      <c r="A60" s="39"/>
      <c r="B60" s="19"/>
      <c r="C60" s="20"/>
      <c r="D60" s="21"/>
      <c r="E60" s="21"/>
      <c r="F60" s="22"/>
      <c r="G60" s="22"/>
      <c r="H60" s="23"/>
      <c r="I60" s="24"/>
    </row>
    <row r="61" spans="1:9" ht="42.75" x14ac:dyDescent="0.25">
      <c r="A61" s="18" t="s">
        <v>98</v>
      </c>
      <c r="B61" s="19" t="s">
        <v>99</v>
      </c>
      <c r="C61" s="28"/>
      <c r="D61" s="29"/>
      <c r="E61" s="29"/>
      <c r="F61" s="22"/>
      <c r="G61" s="22"/>
      <c r="H61" s="36"/>
      <c r="I61" s="36"/>
    </row>
    <row r="62" spans="1:9" x14ac:dyDescent="0.25">
      <c r="A62" s="26">
        <v>1</v>
      </c>
      <c r="B62" s="27" t="s">
        <v>100</v>
      </c>
      <c r="C62" s="27"/>
      <c r="D62" s="27"/>
      <c r="E62" s="27"/>
      <c r="F62" s="27"/>
      <c r="G62" s="22">
        <f>((D62*100)/$D$66)</f>
        <v>0</v>
      </c>
      <c r="H62" s="23"/>
      <c r="I62" s="24">
        <v>0</v>
      </c>
    </row>
    <row r="63" spans="1:9" ht="15.75" x14ac:dyDescent="0.25">
      <c r="A63" s="42">
        <v>2</v>
      </c>
      <c r="B63" s="27" t="s">
        <v>101</v>
      </c>
      <c r="C63" s="27"/>
      <c r="D63" s="27"/>
      <c r="E63" s="27"/>
      <c r="F63" s="27"/>
      <c r="G63" s="22">
        <f>((D63*100)/$D$66)</f>
        <v>0</v>
      </c>
      <c r="H63" s="11"/>
      <c r="I63" s="11"/>
    </row>
    <row r="64" spans="1:9" x14ac:dyDescent="0.25">
      <c r="A64" s="38"/>
      <c r="B64" s="19" t="s">
        <v>102</v>
      </c>
      <c r="C64" s="19">
        <f>SUM(C62+C63)</f>
        <v>0</v>
      </c>
      <c r="D64" s="19">
        <f>SUM(D62+D63)</f>
        <v>0</v>
      </c>
      <c r="E64" s="19">
        <f>SUM(E62+E63)</f>
        <v>0</v>
      </c>
      <c r="F64" s="19"/>
      <c r="G64" s="19">
        <f>((D64*100)/$D$66)</f>
        <v>0</v>
      </c>
      <c r="H64" s="43">
        <f>SUM(H62:H63)</f>
        <v>0</v>
      </c>
      <c r="I64" s="19"/>
    </row>
    <row r="65" spans="1:9" x14ac:dyDescent="0.25">
      <c r="A65" s="38"/>
      <c r="B65" s="11"/>
      <c r="C65" s="11"/>
      <c r="D65" s="38"/>
      <c r="E65" s="38"/>
      <c r="F65" s="24"/>
      <c r="G65" s="24"/>
      <c r="H65" s="44"/>
      <c r="I65" s="24"/>
    </row>
    <row r="66" spans="1:9" ht="15.75" x14ac:dyDescent="0.25">
      <c r="A66" s="25"/>
      <c r="B66" s="25" t="s">
        <v>168</v>
      </c>
      <c r="C66" s="25">
        <f>SUM(C59+C64)</f>
        <v>12590</v>
      </c>
      <c r="D66" s="25">
        <f>SUM(D59+D64)</f>
        <v>28799268</v>
      </c>
      <c r="E66" s="25">
        <f>SUM(E59+E64)</f>
        <v>28798947</v>
      </c>
      <c r="F66" s="71">
        <f t="shared" ref="F66:G66" si="8">SUM(F59+F64)</f>
        <v>100</v>
      </c>
      <c r="G66" s="71">
        <f t="shared" si="8"/>
        <v>100</v>
      </c>
      <c r="H66" s="45">
        <f>SUM(H27+H64)</f>
        <v>0</v>
      </c>
      <c r="I66" s="41">
        <f>((H66*100)/D66)</f>
        <v>0</v>
      </c>
    </row>
    <row r="70" spans="1:9" x14ac:dyDescent="0.25">
      <c r="C70">
        <f>2299.77+503.82+76.33</f>
        <v>2879.92</v>
      </c>
    </row>
  </sheetData>
  <mergeCells count="6">
    <mergeCell ref="A1:I1"/>
    <mergeCell ref="A2:C2"/>
    <mergeCell ref="D2:E2"/>
    <mergeCell ref="F2:I2"/>
    <mergeCell ref="F3:G3"/>
    <mergeCell ref="H3:I3"/>
  </mergeCells>
  <pageMargins left="0.5" right="0.5" top="0.75" bottom="0.75" header="0.3" footer="0.3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/>
  </sheetViews>
  <sheetFormatPr defaultRowHeight="15" x14ac:dyDescent="0.25"/>
  <cols>
    <col min="2" max="2" width="29.85546875" customWidth="1"/>
    <col min="3" max="3" width="14.28515625" customWidth="1"/>
    <col min="4" max="4" width="15.140625" customWidth="1"/>
    <col min="6" max="6" width="15.85546875" customWidth="1"/>
    <col min="7" max="7" width="13.42578125" customWidth="1"/>
    <col min="9" max="9" width="12.5703125" customWidth="1"/>
    <col min="11" max="11" width="12.140625" customWidth="1"/>
    <col min="12" max="12" width="28.7109375" customWidth="1"/>
  </cols>
  <sheetData>
    <row r="1" spans="1:12" s="48" customFormat="1" ht="15.75" x14ac:dyDescent="0.25">
      <c r="A1" s="46" t="s">
        <v>103</v>
      </c>
      <c r="B1" s="47" t="s">
        <v>104</v>
      </c>
      <c r="E1" s="49"/>
      <c r="F1" s="50"/>
      <c r="G1" s="51"/>
    </row>
    <row r="2" spans="1:12" s="48" customFormat="1" ht="15.75" x14ac:dyDescent="0.25">
      <c r="A2" s="52"/>
      <c r="B2" s="47" t="s">
        <v>105</v>
      </c>
      <c r="E2" s="49"/>
      <c r="F2" s="50"/>
      <c r="G2" s="51"/>
    </row>
    <row r="3" spans="1:12" s="48" customFormat="1" ht="15.75" x14ac:dyDescent="0.25">
      <c r="A3" s="52"/>
      <c r="E3" s="49"/>
      <c r="F3" s="50"/>
      <c r="G3" s="51"/>
    </row>
    <row r="4" spans="1:12" s="48" customFormat="1" ht="94.5" customHeight="1" x14ac:dyDescent="0.25">
      <c r="A4" s="139" t="s">
        <v>106</v>
      </c>
      <c r="B4" s="141" t="s">
        <v>107</v>
      </c>
      <c r="C4" s="136" t="s">
        <v>108</v>
      </c>
      <c r="D4" s="136"/>
      <c r="E4" s="136" t="s">
        <v>109</v>
      </c>
      <c r="F4" s="136"/>
      <c r="G4" s="136"/>
      <c r="H4" s="137" t="s">
        <v>110</v>
      </c>
      <c r="I4" s="137"/>
      <c r="J4" s="136" t="s">
        <v>111</v>
      </c>
      <c r="K4" s="137"/>
      <c r="L4" s="53" t="s">
        <v>112</v>
      </c>
    </row>
    <row r="5" spans="1:12" s="48" customFormat="1" ht="110.25" x14ac:dyDescent="0.25">
      <c r="A5" s="140"/>
      <c r="B5" s="141"/>
      <c r="C5" s="82" t="s">
        <v>113</v>
      </c>
      <c r="D5" s="82" t="s">
        <v>114</v>
      </c>
      <c r="E5" s="54" t="s">
        <v>115</v>
      </c>
      <c r="F5" s="55" t="s">
        <v>116</v>
      </c>
      <c r="G5" s="55" t="s">
        <v>117</v>
      </c>
      <c r="H5" s="55" t="s">
        <v>118</v>
      </c>
      <c r="I5" s="55" t="s">
        <v>119</v>
      </c>
      <c r="J5" s="55" t="s">
        <v>120</v>
      </c>
      <c r="K5" s="55" t="s">
        <v>121</v>
      </c>
      <c r="L5" s="55"/>
    </row>
    <row r="6" spans="1:12" s="48" customFormat="1" ht="15.75" x14ac:dyDescent="0.25">
      <c r="A6" s="56" t="s">
        <v>30</v>
      </c>
      <c r="B6" s="56" t="s">
        <v>31</v>
      </c>
      <c r="C6" s="56" t="s">
        <v>32</v>
      </c>
      <c r="D6" s="56" t="s">
        <v>33</v>
      </c>
      <c r="E6" s="56" t="s">
        <v>34</v>
      </c>
      <c r="F6" s="56" t="s">
        <v>122</v>
      </c>
      <c r="G6" s="56" t="s">
        <v>36</v>
      </c>
      <c r="H6" s="56" t="s">
        <v>37</v>
      </c>
      <c r="I6" s="56" t="s">
        <v>123</v>
      </c>
      <c r="J6" s="56" t="s">
        <v>124</v>
      </c>
      <c r="K6" s="56" t="s">
        <v>125</v>
      </c>
      <c r="L6" s="56" t="s">
        <v>126</v>
      </c>
    </row>
    <row r="7" spans="1:12" s="48" customFormat="1" ht="15.75" x14ac:dyDescent="0.25">
      <c r="A7" s="57">
        <v>1</v>
      </c>
      <c r="B7" s="58" t="s">
        <v>169</v>
      </c>
      <c r="C7" s="57">
        <f>11367510+763359</f>
        <v>12130869</v>
      </c>
      <c r="D7" s="59">
        <f>+C7/L26*100</f>
        <v>42.122143521147834</v>
      </c>
      <c r="E7" s="60"/>
      <c r="F7" s="59">
        <f t="shared" ref="F7:F17" si="0">((E7/C7)*100)</f>
        <v>0</v>
      </c>
      <c r="G7" s="61">
        <f>((E7*100)/'[1]Table (I)(a)'!$D$69)</f>
        <v>0</v>
      </c>
      <c r="H7" s="62">
        <v>0</v>
      </c>
      <c r="I7" s="62">
        <v>0</v>
      </c>
      <c r="J7" s="62">
        <v>0</v>
      </c>
      <c r="K7" s="62">
        <v>0</v>
      </c>
      <c r="L7" s="68">
        <f>+(C7+H7)/L27*100</f>
        <v>42.122143521147834</v>
      </c>
    </row>
    <row r="8" spans="1:12" s="48" customFormat="1" ht="15.75" x14ac:dyDescent="0.25">
      <c r="A8" s="57">
        <v>2</v>
      </c>
      <c r="B8" s="58" t="s">
        <v>170</v>
      </c>
      <c r="C8" s="57">
        <v>1649820</v>
      </c>
      <c r="D8" s="59">
        <f>+C8/L26*100</f>
        <v>5.7286872708014664</v>
      </c>
      <c r="E8" s="60"/>
      <c r="F8" s="59">
        <f>((E8/C8)*100)</f>
        <v>0</v>
      </c>
      <c r="G8" s="61">
        <f>((E8*100)/'[1]Table (I)(a)'!$D$69)</f>
        <v>0</v>
      </c>
      <c r="H8" s="62">
        <v>0</v>
      </c>
      <c r="I8" s="87"/>
      <c r="J8" s="87"/>
      <c r="K8" s="87"/>
      <c r="L8" s="68">
        <f>+(C8+H8)/L27*100</f>
        <v>5.7286872708014664</v>
      </c>
    </row>
    <row r="9" spans="1:12" s="48" customFormat="1" ht="15.75" x14ac:dyDescent="0.25">
      <c r="A9" s="57">
        <v>3</v>
      </c>
      <c r="B9" s="58" t="s">
        <v>127</v>
      </c>
      <c r="C9" s="57">
        <v>1619820</v>
      </c>
      <c r="D9" s="59">
        <f>+C9/L26*100</f>
        <v>5.6245179564980612</v>
      </c>
      <c r="E9" s="60"/>
      <c r="F9" s="59">
        <f>((E9/C9)*100)</f>
        <v>0</v>
      </c>
      <c r="G9" s="61">
        <f>((E9*100)/'[1]Table (I)(a)'!$D$69)</f>
        <v>0</v>
      </c>
      <c r="H9" s="62">
        <v>0</v>
      </c>
      <c r="I9" s="87"/>
      <c r="J9" s="87"/>
      <c r="K9" s="87"/>
      <c r="L9" s="68">
        <f>+(C9+H9)/L27*100</f>
        <v>5.6245179564980612</v>
      </c>
    </row>
    <row r="10" spans="1:12" s="48" customFormat="1" ht="15.75" x14ac:dyDescent="0.25">
      <c r="A10" s="57">
        <v>4</v>
      </c>
      <c r="B10" s="58" t="s">
        <v>128</v>
      </c>
      <c r="C10" s="57">
        <v>538854</v>
      </c>
      <c r="D10" s="59">
        <f>+C10/L26*100</f>
        <v>1.8710683896549039</v>
      </c>
      <c r="E10" s="60"/>
      <c r="F10" s="59">
        <f t="shared" si="0"/>
        <v>0</v>
      </c>
      <c r="G10" s="61">
        <f>((E10*100)/'[1]Table (I)(a)'!$D$69)</f>
        <v>0</v>
      </c>
      <c r="H10" s="62">
        <v>0</v>
      </c>
      <c r="I10" s="87"/>
      <c r="J10" s="87"/>
      <c r="K10" s="87"/>
      <c r="L10" s="68">
        <f>+(C10+H10)/L27*100</f>
        <v>1.8710683896549039</v>
      </c>
    </row>
    <row r="11" spans="1:12" s="48" customFormat="1" ht="15.75" x14ac:dyDescent="0.25">
      <c r="A11" s="57">
        <v>5</v>
      </c>
      <c r="B11" s="58" t="s">
        <v>129</v>
      </c>
      <c r="C11" s="57">
        <v>236741</v>
      </c>
      <c r="D11" s="59">
        <f>+C11/L26*100</f>
        <v>0.82203825458341506</v>
      </c>
      <c r="E11" s="60"/>
      <c r="F11" s="59">
        <f t="shared" si="0"/>
        <v>0</v>
      </c>
      <c r="G11" s="61">
        <f>((E11*100)/'[1]Table (I)(a)'!$D$69)</f>
        <v>0</v>
      </c>
      <c r="H11" s="62">
        <v>0</v>
      </c>
      <c r="I11" s="87"/>
      <c r="J11" s="87"/>
      <c r="K11" s="87"/>
      <c r="L11" s="68">
        <f>+(C11+H11)/L27*100</f>
        <v>0.82203825458341506</v>
      </c>
    </row>
    <row r="12" spans="1:12" s="48" customFormat="1" ht="15.75" x14ac:dyDescent="0.25">
      <c r="A12" s="57">
        <v>6</v>
      </c>
      <c r="B12" s="58" t="s">
        <v>131</v>
      </c>
      <c r="C12" s="57">
        <v>59600</v>
      </c>
      <c r="D12" s="59">
        <f>+C12/L26*100</f>
        <v>0.20694970441609833</v>
      </c>
      <c r="E12" s="60"/>
      <c r="F12" s="59">
        <f t="shared" si="0"/>
        <v>0</v>
      </c>
      <c r="G12" s="61">
        <f>((E12*100)/'[1]Table (I)(a)'!$D$69)</f>
        <v>0</v>
      </c>
      <c r="H12" s="62">
        <v>0</v>
      </c>
      <c r="I12" s="87"/>
      <c r="J12" s="87"/>
      <c r="K12" s="87"/>
      <c r="L12" s="68">
        <f>+(C12+H12)/L27*100</f>
        <v>0.20694970441609833</v>
      </c>
    </row>
    <row r="13" spans="1:12" s="48" customFormat="1" ht="15.75" x14ac:dyDescent="0.25">
      <c r="A13" s="57">
        <v>7</v>
      </c>
      <c r="B13" s="58" t="s">
        <v>132</v>
      </c>
      <c r="C13" s="57">
        <v>90</v>
      </c>
      <c r="D13" s="59">
        <f>+C13/L26*100</f>
        <v>3.1250794291021563E-4</v>
      </c>
      <c r="E13" s="60"/>
      <c r="F13" s="59">
        <f t="shared" si="0"/>
        <v>0</v>
      </c>
      <c r="G13" s="61">
        <f>((E13*100)/'[1]Table (I)(a)'!$D$69)</f>
        <v>0</v>
      </c>
      <c r="H13" s="62">
        <v>0</v>
      </c>
      <c r="I13" s="87"/>
      <c r="J13" s="87"/>
      <c r="K13" s="87"/>
      <c r="L13" s="68">
        <f>+(C13+H13)/L27*100</f>
        <v>3.1250794291021563E-4</v>
      </c>
    </row>
    <row r="14" spans="1:12" s="48" customFormat="1" ht="15.75" x14ac:dyDescent="0.25">
      <c r="A14" s="57">
        <v>8</v>
      </c>
      <c r="B14" s="58" t="s">
        <v>133</v>
      </c>
      <c r="C14" s="57">
        <v>90</v>
      </c>
      <c r="D14" s="59">
        <f>+C14/L26*100</f>
        <v>3.1250794291021563E-4</v>
      </c>
      <c r="E14" s="60"/>
      <c r="F14" s="59">
        <f t="shared" si="0"/>
        <v>0</v>
      </c>
      <c r="G14" s="61">
        <f>((E14*100)/'[1]Table (I)(a)'!$D$69)</f>
        <v>0</v>
      </c>
      <c r="H14" s="62">
        <v>0</v>
      </c>
      <c r="I14" s="87"/>
      <c r="J14" s="87"/>
      <c r="K14" s="87"/>
      <c r="L14" s="68">
        <f>+(C14+H14)/L27*100</f>
        <v>3.1250794291021563E-4</v>
      </c>
    </row>
    <row r="15" spans="1:12" s="48" customFormat="1" ht="15.75" x14ac:dyDescent="0.25">
      <c r="A15" s="57">
        <v>9</v>
      </c>
      <c r="B15" s="58" t="s">
        <v>130</v>
      </c>
      <c r="C15" s="57">
        <v>60</v>
      </c>
      <c r="D15" s="59">
        <f>+C15/L26*100</f>
        <v>2.0833862860681043E-4</v>
      </c>
      <c r="E15" s="60"/>
      <c r="F15" s="59">
        <f t="shared" si="0"/>
        <v>0</v>
      </c>
      <c r="G15" s="61">
        <f>((E15*100)/'[1]Table (I)(a)'!$D$69)</f>
        <v>0</v>
      </c>
      <c r="H15" s="62">
        <v>0</v>
      </c>
      <c r="I15" s="87"/>
      <c r="J15" s="87"/>
      <c r="K15" s="87"/>
      <c r="L15" s="68">
        <f>+(C15+H15)/L27*100</f>
        <v>2.0833862860681043E-4</v>
      </c>
    </row>
    <row r="16" spans="1:12" s="48" customFormat="1" ht="15.75" x14ac:dyDescent="0.25">
      <c r="A16" s="57">
        <v>10</v>
      </c>
      <c r="B16" s="58" t="s">
        <v>134</v>
      </c>
      <c r="C16" s="57">
        <v>60</v>
      </c>
      <c r="D16" s="59">
        <f>+C16/L26*100</f>
        <v>2.0833862860681043E-4</v>
      </c>
      <c r="E16" s="60"/>
      <c r="F16" s="59">
        <f t="shared" si="0"/>
        <v>0</v>
      </c>
      <c r="G16" s="61">
        <f>((E16*100)/'[1]Table (I)(a)'!$D$69)</f>
        <v>0</v>
      </c>
      <c r="H16" s="62">
        <v>0</v>
      </c>
      <c r="I16" s="87"/>
      <c r="J16" s="87"/>
      <c r="K16" s="87"/>
      <c r="L16" s="68">
        <f>+(C16+H16)/L27*100</f>
        <v>2.0833862860681043E-4</v>
      </c>
    </row>
    <row r="17" spans="1:12" s="48" customFormat="1" ht="15.75" x14ac:dyDescent="0.25">
      <c r="A17" s="57">
        <v>11</v>
      </c>
      <c r="B17" s="58" t="s">
        <v>135</v>
      </c>
      <c r="C17" s="57">
        <v>60</v>
      </c>
      <c r="D17" s="59">
        <f>+C17/L26*100</f>
        <v>2.0833862860681043E-4</v>
      </c>
      <c r="E17" s="60"/>
      <c r="F17" s="59">
        <f t="shared" si="0"/>
        <v>0</v>
      </c>
      <c r="G17" s="61">
        <f>((E17*100)/'[1]Table (I)(a)'!$D$69)</f>
        <v>0</v>
      </c>
      <c r="H17" s="62">
        <v>0</v>
      </c>
      <c r="I17" s="87"/>
      <c r="J17" s="87"/>
      <c r="K17" s="87"/>
      <c r="L17" s="68">
        <f>+(C17+H17)/L27*100</f>
        <v>2.0833862860681043E-4</v>
      </c>
    </row>
    <row r="18" spans="1:12" s="48" customFormat="1" ht="15.75" x14ac:dyDescent="0.25">
      <c r="A18" s="57"/>
      <c r="B18" s="58" t="s">
        <v>68</v>
      </c>
      <c r="C18" s="57" t="s">
        <v>68</v>
      </c>
      <c r="D18" s="59"/>
      <c r="E18" s="60"/>
      <c r="F18" s="59"/>
      <c r="G18" s="61"/>
      <c r="H18" s="87"/>
      <c r="I18" s="87"/>
      <c r="J18" s="87"/>
      <c r="K18" s="87"/>
      <c r="L18" s="68"/>
    </row>
    <row r="19" spans="1:12" s="64" customFormat="1" ht="15.75" x14ac:dyDescent="0.25">
      <c r="A19" s="138" t="s">
        <v>136</v>
      </c>
      <c r="B19" s="138"/>
      <c r="C19" s="83">
        <f>SUM(C7:C18)</f>
        <v>16236064</v>
      </c>
      <c r="D19" s="63">
        <f t="shared" ref="D19:L19" si="1">SUM(D7:D18)</f>
        <v>56.376655128873423</v>
      </c>
      <c r="E19" s="84">
        <f t="shared" si="1"/>
        <v>0</v>
      </c>
      <c r="F19" s="84">
        <f t="shared" si="1"/>
        <v>0</v>
      </c>
      <c r="G19" s="84">
        <f t="shared" si="1"/>
        <v>0</v>
      </c>
      <c r="H19" s="85">
        <f t="shared" si="1"/>
        <v>0</v>
      </c>
      <c r="I19" s="85">
        <f t="shared" si="1"/>
        <v>0</v>
      </c>
      <c r="J19" s="85">
        <f t="shared" si="1"/>
        <v>0</v>
      </c>
      <c r="K19" s="85">
        <f t="shared" si="1"/>
        <v>0</v>
      </c>
      <c r="L19" s="63">
        <f t="shared" si="1"/>
        <v>56.376655128873423</v>
      </c>
    </row>
    <row r="21" spans="1:12" x14ac:dyDescent="0.25">
      <c r="A21" s="9" t="s">
        <v>137</v>
      </c>
    </row>
    <row r="23" spans="1:12" x14ac:dyDescent="0.25">
      <c r="I23" s="51">
        <f>D7-L7</f>
        <v>0</v>
      </c>
      <c r="K23" s="108">
        <f>H7/L27</f>
        <v>0</v>
      </c>
    </row>
    <row r="24" spans="1:12" x14ac:dyDescent="0.25">
      <c r="J24">
        <f>C19+H19</f>
        <v>16236064</v>
      </c>
      <c r="K24">
        <f>C7+H7</f>
        <v>12130869</v>
      </c>
    </row>
    <row r="25" spans="1:12" x14ac:dyDescent="0.25">
      <c r="J25" s="108">
        <f>J24/L27</f>
        <v>0.5637665512887341</v>
      </c>
      <c r="K25" s="108">
        <f>K24/L27</f>
        <v>0.42122143521147831</v>
      </c>
    </row>
    <row r="26" spans="1:12" x14ac:dyDescent="0.25">
      <c r="L26">
        <f>+'Table I (a)'!D66</f>
        <v>28799268</v>
      </c>
    </row>
    <row r="27" spans="1:12" x14ac:dyDescent="0.25">
      <c r="L27">
        <f>+L26</f>
        <v>28799268</v>
      </c>
    </row>
  </sheetData>
  <mergeCells count="7">
    <mergeCell ref="J4:K4"/>
    <mergeCell ref="A19:B19"/>
    <mergeCell ref="A4:A5"/>
    <mergeCell ref="C4:D4"/>
    <mergeCell ref="E4:G4"/>
    <mergeCell ref="H4:I4"/>
    <mergeCell ref="B4:B5"/>
  </mergeCells>
  <pageMargins left="0.5" right="0.5" top="0.75" bottom="0.75" header="0.3" footer="0.3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/>
  </sheetViews>
  <sheetFormatPr defaultRowHeight="15" x14ac:dyDescent="0.25"/>
  <cols>
    <col min="2" max="2" width="41.7109375" customWidth="1"/>
    <col min="4" max="4" width="24.140625" customWidth="1"/>
    <col min="5" max="5" width="12.7109375" customWidth="1"/>
    <col min="6" max="6" width="14.42578125" customWidth="1"/>
    <col min="7" max="7" width="15" customWidth="1"/>
    <col min="8" max="8" width="14.7109375" customWidth="1"/>
    <col min="9" max="9" width="23.5703125" customWidth="1"/>
  </cols>
  <sheetData>
    <row r="1" spans="1:9" s="48" customFormat="1" ht="15.75" x14ac:dyDescent="0.25">
      <c r="A1" s="46" t="s">
        <v>138</v>
      </c>
      <c r="B1" s="47" t="s">
        <v>104</v>
      </c>
    </row>
    <row r="2" spans="1:9" s="48" customFormat="1" ht="15.75" x14ac:dyDescent="0.25">
      <c r="A2" s="52"/>
      <c r="B2" s="47" t="s">
        <v>139</v>
      </c>
    </row>
    <row r="3" spans="1:9" s="48" customFormat="1" ht="15.75" x14ac:dyDescent="0.25">
      <c r="A3" s="52"/>
    </row>
    <row r="4" spans="1:9" s="48" customFormat="1" ht="15.75" customHeight="1" x14ac:dyDescent="0.25">
      <c r="A4" s="137" t="s">
        <v>106</v>
      </c>
      <c r="B4" s="144" t="s">
        <v>107</v>
      </c>
      <c r="C4" s="136" t="s">
        <v>113</v>
      </c>
      <c r="D4" s="136" t="s">
        <v>140</v>
      </c>
      <c r="E4" s="136" t="s">
        <v>110</v>
      </c>
      <c r="F4" s="136"/>
      <c r="G4" s="136" t="s">
        <v>111</v>
      </c>
      <c r="H4" s="136"/>
      <c r="I4" s="136" t="s">
        <v>141</v>
      </c>
    </row>
    <row r="5" spans="1:9" s="48" customFormat="1" ht="94.5" x14ac:dyDescent="0.25">
      <c r="A5" s="137"/>
      <c r="B5" s="145"/>
      <c r="C5" s="136"/>
      <c r="D5" s="136"/>
      <c r="E5" s="65" t="s">
        <v>118</v>
      </c>
      <c r="F5" s="65" t="s">
        <v>142</v>
      </c>
      <c r="G5" s="65" t="s">
        <v>120</v>
      </c>
      <c r="H5" s="65" t="s">
        <v>143</v>
      </c>
      <c r="I5" s="136"/>
    </row>
    <row r="6" spans="1:9" s="48" customFormat="1" ht="15.75" x14ac:dyDescent="0.25">
      <c r="A6" s="66">
        <v>1</v>
      </c>
      <c r="B6" s="67" t="s">
        <v>180</v>
      </c>
      <c r="C6" s="66">
        <v>1844017</v>
      </c>
      <c r="D6" s="68">
        <f>+C6/I13*100</f>
        <v>6.4029995484607456</v>
      </c>
      <c r="E6" s="62">
        <v>0</v>
      </c>
      <c r="F6" s="62">
        <v>0</v>
      </c>
      <c r="G6" s="62">
        <v>0</v>
      </c>
      <c r="H6" s="62">
        <v>0</v>
      </c>
      <c r="I6" s="96">
        <f>(C6+G6)/I14*100</f>
        <v>6.4029995484607456</v>
      </c>
    </row>
    <row r="7" spans="1:9" s="48" customFormat="1" ht="15.75" x14ac:dyDescent="0.25">
      <c r="A7" s="66">
        <v>2</v>
      </c>
      <c r="B7" s="95" t="s">
        <v>174</v>
      </c>
      <c r="C7" s="66">
        <f>5038168</f>
        <v>5038168</v>
      </c>
      <c r="D7" s="68">
        <f>+C7/I13*100</f>
        <v>17.494083530178614</v>
      </c>
      <c r="E7" s="62">
        <v>0</v>
      </c>
      <c r="F7" s="62">
        <v>0</v>
      </c>
      <c r="G7" s="62">
        <v>0</v>
      </c>
      <c r="H7" s="62">
        <v>0</v>
      </c>
      <c r="I7" s="96">
        <f>(C7+G7)/I14*100</f>
        <v>17.494083530178614</v>
      </c>
    </row>
    <row r="8" spans="1:9" s="48" customFormat="1" ht="15.75" x14ac:dyDescent="0.25">
      <c r="A8" s="142" t="s">
        <v>136</v>
      </c>
      <c r="B8" s="143"/>
      <c r="C8" s="70">
        <f t="shared" ref="C8:I8" si="0">SUM(C6:C7)</f>
        <v>6882185</v>
      </c>
      <c r="D8" s="71">
        <f t="shared" si="0"/>
        <v>23.897083078639358</v>
      </c>
      <c r="E8" s="25">
        <f t="shared" si="0"/>
        <v>0</v>
      </c>
      <c r="F8" s="25">
        <f t="shared" si="0"/>
        <v>0</v>
      </c>
      <c r="G8" s="25">
        <f t="shared" si="0"/>
        <v>0</v>
      </c>
      <c r="H8" s="25">
        <f t="shared" si="0"/>
        <v>0</v>
      </c>
      <c r="I8" s="97">
        <f t="shared" si="0"/>
        <v>23.897083078639358</v>
      </c>
    </row>
    <row r="9" spans="1:9" s="48" customFormat="1" ht="15.75" x14ac:dyDescent="0.25">
      <c r="A9"/>
      <c r="B9"/>
      <c r="C9"/>
      <c r="D9"/>
      <c r="E9"/>
      <c r="F9"/>
      <c r="G9"/>
      <c r="H9"/>
      <c r="I9"/>
    </row>
    <row r="10" spans="1:9" s="48" customFormat="1" ht="15.75" x14ac:dyDescent="0.25">
      <c r="A10"/>
      <c r="B10" s="95" t="s">
        <v>184</v>
      </c>
      <c r="C10"/>
      <c r="D10"/>
      <c r="E10"/>
      <c r="F10"/>
      <c r="G10"/>
      <c r="H10"/>
      <c r="I10"/>
    </row>
    <row r="11" spans="1:9" s="48" customFormat="1" ht="15.75" x14ac:dyDescent="0.25">
      <c r="A11"/>
      <c r="B11"/>
      <c r="C11"/>
      <c r="D11"/>
      <c r="E11"/>
      <c r="F11"/>
      <c r="G11"/>
      <c r="H11"/>
      <c r="I11"/>
    </row>
    <row r="13" spans="1:9" x14ac:dyDescent="0.25">
      <c r="G13">
        <f>'Table I (a)'!D57+'Public I (c) (i)'!G8</f>
        <v>12563204</v>
      </c>
      <c r="I13">
        <f>+'Promoter &amp; Promoter Group I (b)'!L26</f>
        <v>28799268</v>
      </c>
    </row>
    <row r="14" spans="1:9" x14ac:dyDescent="0.25">
      <c r="G14" s="108">
        <f>G13/I14</f>
        <v>0.43623344871126585</v>
      </c>
      <c r="I14">
        <f>+'Promoter &amp; Promoter Group I (b)'!L27</f>
        <v>28799268</v>
      </c>
    </row>
  </sheetData>
  <mergeCells count="8">
    <mergeCell ref="A8:B8"/>
    <mergeCell ref="I4:I5"/>
    <mergeCell ref="A4:A5"/>
    <mergeCell ref="B4:B5"/>
    <mergeCell ref="C4:C5"/>
    <mergeCell ref="D4:D5"/>
    <mergeCell ref="E4:F4"/>
    <mergeCell ref="G4:H4"/>
  </mergeCells>
  <conditionalFormatting sqref="D9:D11 D6:D7">
    <cfRule type="cellIs" dxfId="6" priority="4" stopIfTrue="1" operator="lessThan">
      <formula>1</formula>
    </cfRule>
  </conditionalFormatting>
  <pageMargins left="0.5" right="0.5" top="0.7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workbookViewId="0"/>
  </sheetViews>
  <sheetFormatPr defaultRowHeight="15" x14ac:dyDescent="0.25"/>
  <cols>
    <col min="2" max="2" width="46.85546875" customWidth="1"/>
    <col min="3" max="3" width="9.5703125" customWidth="1"/>
    <col min="4" max="4" width="27" customWidth="1"/>
    <col min="5" max="5" width="10.5703125" customWidth="1"/>
    <col min="6" max="6" width="13" customWidth="1"/>
    <col min="7" max="7" width="11.5703125" customWidth="1"/>
    <col min="8" max="8" width="13.7109375" customWidth="1"/>
    <col min="9" max="9" width="24.140625" customWidth="1"/>
  </cols>
  <sheetData>
    <row r="1" spans="1:9" s="48" customFormat="1" ht="15.75" x14ac:dyDescent="0.25">
      <c r="A1" s="46" t="s">
        <v>144</v>
      </c>
      <c r="B1" s="47" t="s">
        <v>145</v>
      </c>
    </row>
    <row r="2" spans="1:9" s="48" customFormat="1" ht="15.75" x14ac:dyDescent="0.25">
      <c r="A2" s="52"/>
      <c r="B2" s="47" t="s">
        <v>146</v>
      </c>
    </row>
    <row r="3" spans="1:9" s="48" customFormat="1" ht="15.75" x14ac:dyDescent="0.25">
      <c r="A3" s="52"/>
    </row>
    <row r="4" spans="1:9" s="48" customFormat="1" ht="15.75" customHeight="1" x14ac:dyDescent="0.25">
      <c r="A4" s="137" t="s">
        <v>106</v>
      </c>
      <c r="B4" s="136" t="s">
        <v>147</v>
      </c>
      <c r="C4" s="136" t="s">
        <v>148</v>
      </c>
      <c r="D4" s="136" t="s">
        <v>149</v>
      </c>
      <c r="E4" s="136" t="s">
        <v>110</v>
      </c>
      <c r="F4" s="136"/>
      <c r="G4" s="136" t="s">
        <v>111</v>
      </c>
      <c r="H4" s="136"/>
      <c r="I4" s="136" t="s">
        <v>171</v>
      </c>
    </row>
    <row r="5" spans="1:9" s="48" customFormat="1" ht="110.25" x14ac:dyDescent="0.25">
      <c r="A5" s="137"/>
      <c r="B5" s="136"/>
      <c r="C5" s="136"/>
      <c r="D5" s="136"/>
      <c r="E5" s="82" t="s">
        <v>150</v>
      </c>
      <c r="F5" s="82" t="s">
        <v>151</v>
      </c>
      <c r="G5" s="82" t="s">
        <v>120</v>
      </c>
      <c r="H5" s="82" t="s">
        <v>152</v>
      </c>
      <c r="I5" s="136"/>
    </row>
    <row r="6" spans="1:9" s="48" customFormat="1" ht="15.75" x14ac:dyDescent="0.25">
      <c r="A6" s="66">
        <v>1</v>
      </c>
      <c r="B6" s="67" t="s">
        <v>180</v>
      </c>
      <c r="C6" s="66">
        <f>'Public I (c) (i)'!C6</f>
        <v>1844017</v>
      </c>
      <c r="D6" s="68">
        <f>+C6/I11*100</f>
        <v>6.4029995484607456</v>
      </c>
      <c r="E6" s="62">
        <v>0</v>
      </c>
      <c r="F6" s="62">
        <v>0</v>
      </c>
      <c r="G6" s="62">
        <v>0</v>
      </c>
      <c r="H6" s="62">
        <v>0</v>
      </c>
      <c r="I6" s="68">
        <f>(G6+C6)/I12*100</f>
        <v>6.4029995484607456</v>
      </c>
    </row>
    <row r="7" spans="1:9" s="48" customFormat="1" ht="15.75" x14ac:dyDescent="0.25">
      <c r="A7" s="66">
        <v>2</v>
      </c>
      <c r="B7" s="95" t="s">
        <v>174</v>
      </c>
      <c r="C7" s="66">
        <f>5038168</f>
        <v>5038168</v>
      </c>
      <c r="D7" s="68">
        <f>+C7/I11*100</f>
        <v>17.494083530178614</v>
      </c>
      <c r="E7" s="62">
        <v>0</v>
      </c>
      <c r="F7" s="62">
        <v>0</v>
      </c>
      <c r="G7" s="42">
        <v>0</v>
      </c>
      <c r="H7" s="42">
        <v>0</v>
      </c>
      <c r="I7" s="68">
        <f>(G7+C7)/I12*100</f>
        <v>17.494083530178614</v>
      </c>
    </row>
    <row r="8" spans="1:9" s="48" customFormat="1" ht="15.75" x14ac:dyDescent="0.25">
      <c r="A8" s="138" t="s">
        <v>136</v>
      </c>
      <c r="B8" s="138"/>
      <c r="C8" s="70">
        <f t="shared" ref="C8:I8" si="0">SUM(C6:C7)</f>
        <v>6882185</v>
      </c>
      <c r="D8" s="71">
        <f t="shared" si="0"/>
        <v>23.897083078639358</v>
      </c>
      <c r="E8" s="70">
        <f t="shared" si="0"/>
        <v>0</v>
      </c>
      <c r="F8" s="70">
        <f t="shared" si="0"/>
        <v>0</v>
      </c>
      <c r="G8" s="70">
        <f t="shared" si="0"/>
        <v>0</v>
      </c>
      <c r="H8" s="70">
        <f t="shared" si="0"/>
        <v>0</v>
      </c>
      <c r="I8" s="71">
        <f t="shared" si="0"/>
        <v>23.897083078639358</v>
      </c>
    </row>
    <row r="9" spans="1:9" s="48" customFormat="1" ht="15.75" x14ac:dyDescent="0.25">
      <c r="A9"/>
      <c r="B9"/>
      <c r="C9"/>
      <c r="D9"/>
      <c r="E9"/>
      <c r="F9"/>
      <c r="G9"/>
      <c r="H9"/>
      <c r="I9"/>
    </row>
    <row r="11" spans="1:9" x14ac:dyDescent="0.25">
      <c r="I11">
        <f>+'Public I (c) (i)'!I13</f>
        <v>28799268</v>
      </c>
    </row>
    <row r="12" spans="1:9" x14ac:dyDescent="0.25">
      <c r="I12">
        <f>+'Public I (c) (i)'!I14</f>
        <v>28799268</v>
      </c>
    </row>
  </sheetData>
  <mergeCells count="8">
    <mergeCell ref="A8:B8"/>
    <mergeCell ref="I4:I5"/>
    <mergeCell ref="A4:A5"/>
    <mergeCell ref="B4:B5"/>
    <mergeCell ref="C4:C5"/>
    <mergeCell ref="D4:D5"/>
    <mergeCell ref="E4:F4"/>
    <mergeCell ref="G4:H4"/>
  </mergeCells>
  <conditionalFormatting sqref="D9 D6:D7">
    <cfRule type="cellIs" dxfId="5" priority="12" stopIfTrue="1" operator="lessThan">
      <formula>1</formula>
    </cfRule>
  </conditionalFormatting>
  <conditionalFormatting sqref="D9">
    <cfRule type="cellIs" dxfId="4" priority="10" stopIfTrue="1" operator="lessThan">
      <formula>1</formula>
    </cfRule>
  </conditionalFormatting>
  <conditionalFormatting sqref="D7">
    <cfRule type="cellIs" dxfId="3" priority="3" stopIfTrue="1" operator="lessThan">
      <formula>1</formula>
    </cfRule>
  </conditionalFormatting>
  <conditionalFormatting sqref="D7">
    <cfRule type="cellIs" dxfId="2" priority="2" stopIfTrue="1" operator="lessThan">
      <formula>1</formula>
    </cfRule>
  </conditionalFormatting>
  <conditionalFormatting sqref="D7">
    <cfRule type="cellIs" dxfId="1" priority="1" stopIfTrue="1" operator="lessThan">
      <formula>1</formula>
    </cfRule>
  </conditionalFormatting>
  <pageMargins left="0.5" right="0.5" top="0.75" bottom="0.75" header="0.3" footer="0.3"/>
  <pageSetup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/>
  </sheetViews>
  <sheetFormatPr defaultRowHeight="15.75" x14ac:dyDescent="0.25"/>
  <cols>
    <col min="1" max="1" width="9.140625" style="52"/>
    <col min="2" max="2" width="46.42578125" style="48" customWidth="1"/>
    <col min="3" max="3" width="15" style="48" customWidth="1"/>
    <col min="4" max="4" width="34.42578125" style="48" customWidth="1"/>
    <col min="5" max="5" width="26.5703125" style="48" customWidth="1"/>
    <col min="6" max="6" width="13" style="48" customWidth="1"/>
    <col min="7" max="7" width="11.5703125" style="48" customWidth="1"/>
    <col min="8" max="8" width="13.7109375" style="48" customWidth="1"/>
    <col min="9" max="9" width="24.140625" style="48" customWidth="1"/>
    <col min="10" max="16384" width="9.140625" style="48"/>
  </cols>
  <sheetData>
    <row r="1" spans="1:5" x14ac:dyDescent="0.25">
      <c r="A1" s="46" t="s">
        <v>153</v>
      </c>
      <c r="B1" s="146" t="s">
        <v>154</v>
      </c>
      <c r="C1" s="146"/>
      <c r="D1" s="146"/>
      <c r="E1" s="146"/>
    </row>
    <row r="2" spans="1:5" ht="16.5" thickBot="1" x14ac:dyDescent="0.3"/>
    <row r="3" spans="1:5" ht="78.75" x14ac:dyDescent="0.25">
      <c r="A3" s="72" t="s">
        <v>106</v>
      </c>
      <c r="B3" s="73" t="s">
        <v>107</v>
      </c>
      <c r="C3" s="74" t="s">
        <v>155</v>
      </c>
      <c r="D3" s="74" t="s">
        <v>156</v>
      </c>
      <c r="E3" s="74" t="s">
        <v>172</v>
      </c>
    </row>
    <row r="4" spans="1:5" x14ac:dyDescent="0.25">
      <c r="A4" s="66">
        <v>1</v>
      </c>
      <c r="B4" s="69" t="s">
        <v>298</v>
      </c>
      <c r="C4" s="66">
        <v>763359</v>
      </c>
      <c r="D4" s="68">
        <f>+C4/E10*100</f>
        <v>2.6506194532444365</v>
      </c>
      <c r="E4" s="68" t="s">
        <v>173</v>
      </c>
    </row>
    <row r="5" spans="1:5" x14ac:dyDescent="0.25">
      <c r="A5" s="138" t="s">
        <v>136</v>
      </c>
      <c r="B5" s="138"/>
      <c r="C5" s="70">
        <f>SUM(C4:C4)</f>
        <v>763359</v>
      </c>
      <c r="D5" s="71">
        <f>SUM(D4:D4)</f>
        <v>2.6506194532444365</v>
      </c>
      <c r="E5" s="68" t="s">
        <v>173</v>
      </c>
    </row>
    <row r="10" spans="1:5" x14ac:dyDescent="0.25">
      <c r="E10">
        <f>+'Public I(c)(ii)'!I11</f>
        <v>28799268</v>
      </c>
    </row>
  </sheetData>
  <mergeCells count="2">
    <mergeCell ref="B1:E1"/>
    <mergeCell ref="A5:B5"/>
  </mergeCells>
  <pageMargins left="0.5" right="0.5" top="0.75" bottom="0.75" header="0.3" footer="0.3"/>
  <pageSetup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/>
  </sheetViews>
  <sheetFormatPr defaultRowHeight="15.75" x14ac:dyDescent="0.25"/>
  <cols>
    <col min="1" max="1" width="9.140625" style="52"/>
    <col min="2" max="2" width="20.7109375" style="48" customWidth="1"/>
    <col min="3" max="3" width="18.28515625" style="48" customWidth="1"/>
    <col min="4" max="4" width="16.85546875" style="48" customWidth="1"/>
    <col min="5" max="5" width="42.85546875" style="48" customWidth="1"/>
    <col min="6" max="16384" width="9.140625" style="48"/>
  </cols>
  <sheetData>
    <row r="1" spans="1:5" x14ac:dyDescent="0.25">
      <c r="A1" s="46" t="s">
        <v>157</v>
      </c>
      <c r="B1" s="146" t="s">
        <v>158</v>
      </c>
      <c r="C1" s="146"/>
      <c r="D1" s="146"/>
    </row>
    <row r="3" spans="1:5" ht="16.5" thickBot="1" x14ac:dyDescent="0.3"/>
    <row r="4" spans="1:5" ht="78.75" x14ac:dyDescent="0.25">
      <c r="A4" s="72" t="s">
        <v>106</v>
      </c>
      <c r="B4" s="74" t="s">
        <v>159</v>
      </c>
      <c r="C4" s="74" t="s">
        <v>160</v>
      </c>
      <c r="D4" s="74" t="s">
        <v>161</v>
      </c>
      <c r="E4" s="74" t="s">
        <v>162</v>
      </c>
    </row>
    <row r="5" spans="1:5" x14ac:dyDescent="0.25">
      <c r="A5" s="66">
        <v>1</v>
      </c>
      <c r="B5" s="69"/>
      <c r="C5" s="66"/>
      <c r="D5" s="66"/>
      <c r="E5" s="68">
        <f>((D5*100)/'[2]Table (I)(a)'!$D$69)</f>
        <v>0</v>
      </c>
    </row>
    <row r="6" spans="1:5" x14ac:dyDescent="0.25">
      <c r="A6" s="66">
        <v>2</v>
      </c>
      <c r="B6" s="69"/>
      <c r="C6" s="66"/>
      <c r="D6" s="66"/>
      <c r="E6" s="68">
        <f>((D6*100)/'[2]Table (I)(a)'!$D$69)</f>
        <v>0</v>
      </c>
    </row>
    <row r="7" spans="1:5" x14ac:dyDescent="0.25">
      <c r="A7" s="66">
        <v>3</v>
      </c>
      <c r="B7" s="69"/>
      <c r="C7" s="66"/>
      <c r="D7" s="66"/>
      <c r="E7" s="68">
        <f>((D7*100)/'[2]Table (I)(a)'!$D$69)</f>
        <v>0</v>
      </c>
    </row>
    <row r="8" spans="1:5" x14ac:dyDescent="0.25">
      <c r="A8" s="66">
        <v>4</v>
      </c>
      <c r="B8" s="69"/>
      <c r="C8" s="66"/>
      <c r="D8" s="66"/>
      <c r="E8" s="68">
        <f>((D8*100)/'[2]Table (I)(a)'!$D$69)</f>
        <v>0</v>
      </c>
    </row>
    <row r="9" spans="1:5" x14ac:dyDescent="0.25">
      <c r="A9" s="66">
        <v>5</v>
      </c>
      <c r="B9" s="69"/>
      <c r="C9" s="66"/>
      <c r="D9" s="66"/>
      <c r="E9" s="68">
        <f>((D9*100)/'[2]Table (I)(a)'!$D$69)</f>
        <v>0</v>
      </c>
    </row>
    <row r="10" spans="1:5" x14ac:dyDescent="0.25">
      <c r="A10" s="66">
        <v>6</v>
      </c>
      <c r="B10" s="69"/>
      <c r="C10" s="66"/>
      <c r="D10" s="66"/>
      <c r="E10" s="68">
        <f>((D10*100)/'[2]Table (I)(a)'!$D$69)</f>
        <v>0</v>
      </c>
    </row>
    <row r="11" spans="1:5" x14ac:dyDescent="0.25">
      <c r="A11" s="66">
        <v>7</v>
      </c>
      <c r="B11" s="69"/>
      <c r="C11" s="66"/>
      <c r="D11" s="66"/>
      <c r="E11" s="68">
        <f>((D11*100)/'[2]Table (I)(a)'!$D$69)</f>
        <v>0</v>
      </c>
    </row>
    <row r="12" spans="1:5" x14ac:dyDescent="0.25">
      <c r="A12" s="66">
        <v>8</v>
      </c>
      <c r="B12" s="69"/>
      <c r="C12" s="66"/>
      <c r="D12" s="66"/>
      <c r="E12" s="68">
        <f>((D12*100)/'[2]Table (I)(a)'!$D$69)</f>
        <v>0</v>
      </c>
    </row>
    <row r="13" spans="1:5" x14ac:dyDescent="0.25">
      <c r="A13" s="66">
        <v>9</v>
      </c>
      <c r="B13" s="69"/>
      <c r="C13" s="66"/>
      <c r="D13" s="66"/>
      <c r="E13" s="68">
        <f>((D13*100)/'[2]Table (I)(a)'!$D$69)</f>
        <v>0</v>
      </c>
    </row>
    <row r="14" spans="1:5" x14ac:dyDescent="0.25">
      <c r="A14" s="66"/>
      <c r="B14" s="69"/>
      <c r="C14" s="66"/>
      <c r="D14" s="66"/>
      <c r="E14" s="68"/>
    </row>
    <row r="15" spans="1:5" x14ac:dyDescent="0.25">
      <c r="A15" s="42"/>
      <c r="B15" s="62"/>
      <c r="C15" s="42"/>
      <c r="D15" s="42"/>
      <c r="E15" s="68"/>
    </row>
    <row r="16" spans="1:5" x14ac:dyDescent="0.25">
      <c r="A16" s="138" t="s">
        <v>136</v>
      </c>
      <c r="B16" s="138"/>
      <c r="C16" s="70">
        <f>SUM(C5:C13)</f>
        <v>0</v>
      </c>
      <c r="D16" s="70">
        <f>SUM(D5:D13)</f>
        <v>0</v>
      </c>
      <c r="E16" s="68">
        <f>((D16*100)/'[2]Table (I)(a)'!$D$69)</f>
        <v>0</v>
      </c>
    </row>
  </sheetData>
  <mergeCells count="2">
    <mergeCell ref="B1:D1"/>
    <mergeCell ref="A16:B16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/>
  </sheetViews>
  <sheetFormatPr defaultRowHeight="15" x14ac:dyDescent="0.25"/>
  <cols>
    <col min="3" max="3" width="15.7109375" customWidth="1"/>
    <col min="4" max="4" width="18.140625" customWidth="1"/>
    <col min="5" max="5" width="43.7109375" customWidth="1"/>
  </cols>
  <sheetData>
    <row r="1" spans="1:5" ht="15.75" x14ac:dyDescent="0.25">
      <c r="A1" s="46" t="s">
        <v>163</v>
      </c>
      <c r="B1" s="146" t="s">
        <v>164</v>
      </c>
      <c r="C1" s="146"/>
      <c r="D1" s="146"/>
      <c r="E1" s="146"/>
    </row>
    <row r="2" spans="1:5" ht="15.75" x14ac:dyDescent="0.25">
      <c r="A2" s="52"/>
      <c r="B2" s="146" t="s">
        <v>165</v>
      </c>
      <c r="C2" s="146"/>
      <c r="D2" s="146"/>
      <c r="E2" s="146"/>
    </row>
    <row r="3" spans="1:5" ht="16.5" thickBot="1" x14ac:dyDescent="0.3">
      <c r="A3" s="52"/>
      <c r="B3" s="48"/>
      <c r="C3" s="48"/>
      <c r="D3" s="48"/>
      <c r="E3" s="48"/>
    </row>
    <row r="4" spans="1:5" ht="79.5" thickBot="1" x14ac:dyDescent="0.3">
      <c r="A4" s="75" t="s">
        <v>106</v>
      </c>
      <c r="B4" s="76" t="s">
        <v>166</v>
      </c>
      <c r="C4" s="76" t="s">
        <v>159</v>
      </c>
      <c r="D4" s="76" t="s">
        <v>167</v>
      </c>
      <c r="E4" s="76" t="s">
        <v>162</v>
      </c>
    </row>
    <row r="5" spans="1:5" ht="15.75" x14ac:dyDescent="0.25">
      <c r="A5" s="66">
        <v>1</v>
      </c>
      <c r="B5" s="69"/>
      <c r="C5" s="66"/>
      <c r="D5" s="66"/>
      <c r="E5" s="68">
        <f>((D5*100)/'[2]Table (I)(a)'!$D$69)</f>
        <v>0</v>
      </c>
    </row>
    <row r="6" spans="1:5" ht="15.75" x14ac:dyDescent="0.25">
      <c r="A6" s="66">
        <v>2</v>
      </c>
      <c r="B6" s="69"/>
      <c r="C6" s="66"/>
      <c r="D6" s="66"/>
      <c r="E6" s="68">
        <f>((D6*100)/'[2]Table (I)(a)'!$D$69)</f>
        <v>0</v>
      </c>
    </row>
    <row r="7" spans="1:5" ht="15.75" x14ac:dyDescent="0.25">
      <c r="A7" s="66">
        <v>3</v>
      </c>
      <c r="B7" s="69"/>
      <c r="C7" s="66"/>
      <c r="D7" s="66"/>
      <c r="E7" s="68">
        <f>((D7*100)/'[2]Table (I)(a)'!$D$69)</f>
        <v>0</v>
      </c>
    </row>
    <row r="8" spans="1:5" ht="15.75" x14ac:dyDescent="0.25">
      <c r="A8" s="66">
        <v>4</v>
      </c>
      <c r="B8" s="69"/>
      <c r="C8" s="66"/>
      <c r="D8" s="66"/>
      <c r="E8" s="68">
        <f>((D8*100)/'[2]Table (I)(a)'!$D$69)</f>
        <v>0</v>
      </c>
    </row>
    <row r="9" spans="1:5" ht="15.75" x14ac:dyDescent="0.25">
      <c r="A9" s="66">
        <v>5</v>
      </c>
      <c r="B9" s="69"/>
      <c r="C9" s="66"/>
      <c r="D9" s="66"/>
      <c r="E9" s="68">
        <f>((D9*100)/'[2]Table (I)(a)'!$D$69)</f>
        <v>0</v>
      </c>
    </row>
    <row r="10" spans="1:5" ht="15.75" x14ac:dyDescent="0.25">
      <c r="A10" s="66">
        <v>6</v>
      </c>
      <c r="B10" s="69"/>
      <c r="C10" s="66"/>
      <c r="D10" s="66"/>
      <c r="E10" s="68">
        <f>((D10*100)/'[2]Table (I)(a)'!$D$69)</f>
        <v>0</v>
      </c>
    </row>
    <row r="11" spans="1:5" ht="15.75" x14ac:dyDescent="0.25">
      <c r="A11" s="66">
        <v>7</v>
      </c>
      <c r="B11" s="69"/>
      <c r="C11" s="66"/>
      <c r="D11" s="66"/>
      <c r="E11" s="68">
        <f>((D11*100)/'[2]Table (I)(a)'!$D$69)</f>
        <v>0</v>
      </c>
    </row>
    <row r="12" spans="1:5" ht="15.75" x14ac:dyDescent="0.25">
      <c r="A12" s="66">
        <v>8</v>
      </c>
      <c r="B12" s="69"/>
      <c r="C12" s="66"/>
      <c r="D12" s="66"/>
      <c r="E12" s="68">
        <f>((D12*100)/'[2]Table (I)(a)'!$D$69)</f>
        <v>0</v>
      </c>
    </row>
    <row r="13" spans="1:5" ht="15.75" x14ac:dyDescent="0.25">
      <c r="A13" s="66">
        <v>9</v>
      </c>
      <c r="B13" s="69"/>
      <c r="C13" s="66"/>
      <c r="D13" s="66"/>
      <c r="E13" s="68">
        <f>((D13*100)/'[2]Table (I)(a)'!$D$69)</f>
        <v>0</v>
      </c>
    </row>
    <row r="14" spans="1:5" ht="15.75" x14ac:dyDescent="0.25">
      <c r="A14" s="77" t="s">
        <v>136</v>
      </c>
      <c r="B14" s="78"/>
      <c r="C14" s="70"/>
      <c r="D14" s="70">
        <f>SUM(D5:D13)</f>
        <v>0</v>
      </c>
      <c r="E14" s="71">
        <f>((D14*100)/'[2]Table (I)(a)'!$D$69)</f>
        <v>0</v>
      </c>
    </row>
  </sheetData>
  <mergeCells count="2">
    <mergeCell ref="B1:E1"/>
    <mergeCell ref="B2:E2"/>
  </mergeCells>
  <conditionalFormatting sqref="E5:E14">
    <cfRule type="cellIs" dxfId="0" priority="1" stopIfTrue="1" operator="lessThan">
      <formula>1</formula>
    </cfRule>
  </conditionalFormatting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/>
  </sheetViews>
  <sheetFormatPr defaultRowHeight="15" x14ac:dyDescent="0.25"/>
  <cols>
    <col min="1" max="1" width="35.28515625" customWidth="1"/>
  </cols>
  <sheetData>
    <row r="1" spans="1:3" x14ac:dyDescent="0.25">
      <c r="A1" s="99" t="s">
        <v>181</v>
      </c>
      <c r="B1" s="100">
        <v>2100</v>
      </c>
    </row>
    <row r="2" spans="1:3" x14ac:dyDescent="0.25">
      <c r="A2" s="101" t="s">
        <v>182</v>
      </c>
      <c r="B2" s="102">
        <v>100</v>
      </c>
    </row>
    <row r="3" spans="1:3" x14ac:dyDescent="0.25">
      <c r="A3" s="101" t="s">
        <v>183</v>
      </c>
      <c r="B3" s="102">
        <v>215</v>
      </c>
    </row>
    <row r="4" spans="1:3" x14ac:dyDescent="0.25">
      <c r="B4" s="104">
        <f>SUM(B1:B3)</f>
        <v>2415</v>
      </c>
      <c r="C4">
        <v>2938</v>
      </c>
    </row>
    <row r="5" spans="1:3" x14ac:dyDescent="0.25">
      <c r="B5" s="105">
        <v>1</v>
      </c>
      <c r="C5" s="103">
        <f>+C4-B4</f>
        <v>523</v>
      </c>
    </row>
    <row r="6" spans="1:3" x14ac:dyDescent="0.25">
      <c r="B6" s="103">
        <f>B4+C5</f>
        <v>2938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introductory sub table I (a)</vt:lpstr>
      <vt:lpstr>Table I (a)</vt:lpstr>
      <vt:lpstr>Promoter &amp; Promoter Group I (b)</vt:lpstr>
      <vt:lpstr>Public I (c) (i)</vt:lpstr>
      <vt:lpstr>Public I(c)(ii)</vt:lpstr>
      <vt:lpstr>lock-in-shares I(d)</vt:lpstr>
      <vt:lpstr>DR Details II(a)</vt:lpstr>
      <vt:lpstr>DR Holdings II(b)</vt:lpstr>
      <vt:lpstr>directors shareholdings</vt:lpstr>
      <vt:lpstr>annual return calculation</vt:lpstr>
      <vt:lpstr>other top 50 calculation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2015-05-22T01:59:27Z</dcterms:modified>
</cp:coreProperties>
</file>